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Mouvet Rodolphe\Documents\CASE 2020\DGE\Livrable Etude\"/>
    </mc:Choice>
  </mc:AlternateContent>
  <bookViews>
    <workbookView xWindow="0" yWindow="0" windowWidth="23040" windowHeight="9084"/>
  </bookViews>
  <sheets>
    <sheet name="Algorithme DGE-FR NUM" sheetId="4" r:id="rId1"/>
    <sheet name="Seuils notations" sheetId="5" state="hidden" r:id="rId2"/>
  </sheets>
  <definedNames>
    <definedName name="_xlnm._FilterDatabase" localSheetId="0" hidden="1">'Algorithme DGE-FR NUM'!$D$10:$F$14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O46" i="5" l="1"/>
  <c r="D27" i="4"/>
  <c r="D19" i="4"/>
  <c r="D66" i="4"/>
  <c r="D61" i="4"/>
  <c r="D56" i="4"/>
  <c r="D51" i="4"/>
  <c r="D46" i="4"/>
  <c r="D41" i="4"/>
  <c r="T66" i="4"/>
  <c r="T61" i="4"/>
  <c r="T56" i="4"/>
  <c r="T51" i="4"/>
  <c r="T46" i="4"/>
  <c r="T41" i="4"/>
  <c r="T38" i="4"/>
  <c r="T34" i="4"/>
  <c r="T30" i="4"/>
  <c r="T27" i="4"/>
  <c r="T23" i="4"/>
  <c r="T19" i="4"/>
  <c r="Q17" i="4"/>
  <c r="O54" i="5"/>
  <c r="O47" i="5"/>
  <c r="O48" i="5"/>
  <c r="O49" i="5"/>
  <c r="O50" i="5"/>
  <c r="O51" i="5"/>
  <c r="O52" i="5"/>
  <c r="O53" i="5"/>
  <c r="O55" i="5"/>
  <c r="O56" i="5"/>
  <c r="AA66" i="4" l="1"/>
  <c r="Z66" i="4"/>
  <c r="AA61" i="4"/>
  <c r="Z61" i="4"/>
  <c r="AA56" i="4"/>
  <c r="Z56" i="4"/>
  <c r="AA51" i="4"/>
  <c r="Z51" i="4"/>
  <c r="AA46" i="4"/>
  <c r="Z46" i="4"/>
  <c r="AA41" i="4"/>
  <c r="Z41" i="4"/>
  <c r="Z38" i="4"/>
  <c r="AA38" i="4"/>
  <c r="AA34" i="4"/>
  <c r="Z34" i="4"/>
  <c r="AA30" i="4"/>
  <c r="Z30" i="4"/>
  <c r="Z27" i="4"/>
  <c r="AA27" i="4"/>
  <c r="AA23" i="4"/>
  <c r="Z23" i="4"/>
  <c r="AA19" i="4"/>
  <c r="Z19" i="4"/>
  <c r="Z67" i="4" l="1"/>
  <c r="AA67" i="4"/>
  <c r="X66" i="4" s="1"/>
  <c r="Z62" i="4"/>
  <c r="AA62" i="4"/>
  <c r="X61" i="4" s="1"/>
  <c r="Z57" i="4"/>
  <c r="AA57" i="4"/>
  <c r="X56" i="4" s="1"/>
  <c r="Z52" i="4"/>
  <c r="X51" i="4" s="1"/>
  <c r="AA52" i="4"/>
  <c r="Z47" i="4"/>
  <c r="X46" i="4" s="1"/>
  <c r="AA47" i="4"/>
  <c r="Z42" i="4"/>
  <c r="AA42" i="4"/>
  <c r="X41" i="4" s="1"/>
  <c r="Z39" i="4"/>
  <c r="X38" i="4" s="1"/>
  <c r="AA39" i="4"/>
  <c r="Z35" i="4"/>
  <c r="AA35" i="4"/>
  <c r="X34" i="4" s="1"/>
  <c r="Z31" i="4"/>
  <c r="AA31" i="4"/>
  <c r="X30" i="4" s="1"/>
  <c r="Z28" i="4"/>
  <c r="X27" i="4" s="1"/>
  <c r="AA28" i="4"/>
  <c r="Z24" i="4"/>
  <c r="X23" i="4" s="1"/>
  <c r="AA24" i="4"/>
  <c r="Z20" i="4"/>
  <c r="X19" i="4" s="1"/>
  <c r="AA20" i="4"/>
  <c r="W72" i="4" l="1"/>
  <c r="W75" i="4" s="1"/>
  <c r="J67" i="4"/>
  <c r="K67" i="4"/>
  <c r="H66" i="4" s="1"/>
  <c r="L67" i="4"/>
  <c r="M67" i="4"/>
  <c r="N67" i="4"/>
  <c r="J62" i="4"/>
  <c r="K62" i="4"/>
  <c r="H61" i="4" s="1"/>
  <c r="L62" i="4"/>
  <c r="M62" i="4"/>
  <c r="N62" i="4"/>
  <c r="J57" i="4"/>
  <c r="K57" i="4"/>
  <c r="H56" i="4" s="1"/>
  <c r="L57" i="4"/>
  <c r="M57" i="4"/>
  <c r="N57" i="4"/>
  <c r="J52" i="4"/>
  <c r="H51" i="4" s="1"/>
  <c r="K52" i="4"/>
  <c r="L52" i="4"/>
  <c r="M52" i="4"/>
  <c r="N52" i="4"/>
  <c r="J47" i="4"/>
  <c r="K47" i="4"/>
  <c r="L47" i="4"/>
  <c r="H46" i="4" s="1"/>
  <c r="M47" i="4"/>
  <c r="N47" i="4"/>
  <c r="J42" i="4"/>
  <c r="K42" i="4"/>
  <c r="H41" i="4" s="1"/>
  <c r="L42" i="4"/>
  <c r="M42" i="4"/>
  <c r="N42" i="4"/>
  <c r="M19" i="4"/>
  <c r="L19" i="4"/>
  <c r="K19" i="4"/>
  <c r="J19" i="4"/>
  <c r="J28" i="4"/>
  <c r="K28" i="4"/>
  <c r="L28" i="4"/>
  <c r="M28" i="4"/>
  <c r="N28" i="4"/>
  <c r="O28" i="4"/>
  <c r="H27" i="4" s="1"/>
  <c r="J20" i="4"/>
  <c r="K20" i="4"/>
  <c r="L20" i="4"/>
  <c r="H19" i="4" s="1"/>
  <c r="M20" i="4"/>
  <c r="A13" i="5"/>
  <c r="A3" i="5"/>
  <c r="N66" i="4"/>
  <c r="M66" i="4"/>
  <c r="L66" i="4"/>
  <c r="K66" i="4"/>
  <c r="J66" i="4"/>
  <c r="N61" i="4"/>
  <c r="M61" i="4"/>
  <c r="L61" i="4"/>
  <c r="K61" i="4"/>
  <c r="J61" i="4"/>
  <c r="O27" i="4"/>
  <c r="N27" i="4"/>
  <c r="M27" i="4"/>
  <c r="L27" i="4"/>
  <c r="K27" i="4"/>
  <c r="J27" i="4"/>
  <c r="N56" i="4"/>
  <c r="M56" i="4"/>
  <c r="L56" i="4"/>
  <c r="K56" i="4"/>
  <c r="J56" i="4"/>
  <c r="N51" i="4"/>
  <c r="M51" i="4"/>
  <c r="L51" i="4"/>
  <c r="K51" i="4"/>
  <c r="J51" i="4"/>
  <c r="N46" i="4"/>
  <c r="M46" i="4"/>
  <c r="L46" i="4"/>
  <c r="K46" i="4"/>
  <c r="J46" i="4"/>
  <c r="N41" i="4"/>
  <c r="M41" i="4"/>
  <c r="L41" i="4"/>
  <c r="K41" i="4"/>
  <c r="J41" i="4"/>
  <c r="G72" i="4" l="1"/>
  <c r="G75" i="4" l="1"/>
</calcChain>
</file>

<file path=xl/comments1.xml><?xml version="1.0" encoding="utf-8"?>
<comments xmlns="http://schemas.openxmlformats.org/spreadsheetml/2006/main">
  <authors>
    <author>Goudet, Bertille</author>
  </authors>
  <commentList>
    <comment ref="G19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B1  ( 1- 4)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B2  ( 1- 6)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W30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  <comment ref="W46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  <comment ref="W51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56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  <comment ref="W56" authorId="0" shapeId="0">
      <text>
        <r>
          <rPr>
            <b/>
            <sz val="9"/>
            <color indexed="81"/>
            <rFont val="Tahoma"/>
            <family val="2"/>
          </rPr>
          <t>Indiquez pour chaque outil de la question D1:
- 1: si il y a possession de l'outil
OU 
0: si il n'y a pas possession de l'outil</t>
        </r>
      </text>
    </comment>
    <comment ref="G61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  <comment ref="G66" authorId="0" shapeId="0">
      <text>
        <r>
          <rPr>
            <sz val="9"/>
            <color indexed="81"/>
            <rFont val="Tahoma"/>
            <family val="2"/>
          </rPr>
          <t xml:space="preserve">Merci d'ndiquez le </t>
        </r>
        <r>
          <rPr>
            <b/>
            <sz val="9"/>
            <color indexed="81"/>
            <rFont val="Tahoma"/>
            <family val="2"/>
          </rPr>
          <t xml:space="preserve">numéro de la réponse </t>
        </r>
        <r>
          <rPr>
            <sz val="9"/>
            <color indexed="81"/>
            <rFont val="Tahoma"/>
            <family val="2"/>
          </rPr>
          <t>de la question C1 ( 1- 5)</t>
        </r>
      </text>
    </comment>
  </commentList>
</comments>
</file>

<file path=xl/sharedStrings.xml><?xml version="1.0" encoding="utf-8"?>
<sst xmlns="http://schemas.openxmlformats.org/spreadsheetml/2006/main" count="282" uniqueCount="141">
  <si>
    <t>Nom de l'entreprise</t>
  </si>
  <si>
    <t>Secteur d'activité</t>
  </si>
  <si>
    <t>Branche d'activité</t>
  </si>
  <si>
    <t>Boulanger</t>
  </si>
  <si>
    <t>Région</t>
  </si>
  <si>
    <t>Nouvelle-Aquitaine</t>
  </si>
  <si>
    <t>#</t>
  </si>
  <si>
    <t>ATTENTION: NE PAS MODIFIER</t>
  </si>
  <si>
    <t>Projets en cours de réalisation</t>
  </si>
  <si>
    <t>Projection dans l'avenir</t>
  </si>
  <si>
    <t>Apprendre à me servir de l'outil</t>
  </si>
  <si>
    <t>Financer ce projet</t>
  </si>
  <si>
    <t>Trouver le bon professionnel ou l'entreprise pour installer l'outil</t>
  </si>
  <si>
    <t>Trouver le temps de me servir de l'outil moi-même une fois mis en place</t>
  </si>
  <si>
    <t>5.     J’envisage de changer d’activité ou de me retirer complètement (retraite, reconversion etc.)</t>
  </si>
  <si>
    <t>6.     Je ne sais pas</t>
  </si>
  <si>
    <t>1.     Je souhaite développer mon activité avec des changements majeurs</t>
  </si>
  <si>
    <t>2.     Je souhaite poursuivre le développement de mon activité actuelle</t>
  </si>
  <si>
    <t xml:space="preserve">3.     Je souhaite garder mon niveau d’activité actuel qui me convient </t>
  </si>
  <si>
    <t>4.     Je souhaite plutôt réduire mon activité</t>
  </si>
  <si>
    <t>NOTE</t>
  </si>
  <si>
    <t>Indiquez à quel point les tâches sont faciles ou non à faire pour vous</t>
  </si>
  <si>
    <t>1: Très difficile; 2: Plutôt difficile; 3: Ni facile ni difficile; 4: Plutôt facile; 5: Très facile</t>
  </si>
  <si>
    <r>
      <t xml:space="preserve">PERSPECTIVE DE DEVELOPPEMENT 
</t>
    </r>
    <r>
      <rPr>
        <b/>
        <sz val="14"/>
        <color theme="0"/>
        <rFont val="Arial"/>
        <family val="2"/>
      </rPr>
      <t>Présence de projets dans l'entreprise</t>
    </r>
  </si>
  <si>
    <t>2.     Non, je n’ai pas de projets en cours, mais prévois d’en lancer dans les 12 prochains mois</t>
  </si>
  <si>
    <t>3.     Oui, j’ai un projet en cours de réalisation</t>
  </si>
  <si>
    <t>4.     Oui j’ai plusieurs projets en cours de réalisation</t>
  </si>
  <si>
    <t>SCORE TOTAL DEVELOPPEMENT :</t>
  </si>
  <si>
    <t>SCORE TOTAL AUTONOMIE :</t>
  </si>
  <si>
    <t>RESULTAT</t>
  </si>
  <si>
    <t>1.     Non, je n’ai aucun projet en cours, et ne prévois pas d’en lancer dans les 12 prochains mois</t>
  </si>
  <si>
    <t>Axe 1</t>
  </si>
  <si>
    <t>Axe 2</t>
  </si>
  <si>
    <t>Demandeur</t>
  </si>
  <si>
    <t>Opportuniste</t>
  </si>
  <si>
    <t>Réceptif</t>
  </si>
  <si>
    <t>Statique</t>
  </si>
  <si>
    <t>MATURITE NUMERIQUE</t>
  </si>
  <si>
    <t>Seuil</t>
  </si>
  <si>
    <t>IDENTITÉ</t>
  </si>
  <si>
    <t># de la Réponse</t>
  </si>
  <si>
    <t>Smartphone</t>
  </si>
  <si>
    <t>Ordinateur (fixe ou portable)</t>
  </si>
  <si>
    <t>Page Facebook</t>
  </si>
  <si>
    <t>Page LinkedIn</t>
  </si>
  <si>
    <t>Page Instagram</t>
  </si>
  <si>
    <t>Site internet vitrine</t>
  </si>
  <si>
    <t>Site internet marchand</t>
  </si>
  <si>
    <t>Marketplace</t>
  </si>
  <si>
    <t>Référencement payant</t>
  </si>
  <si>
    <t>Plateforme d'échange de documents</t>
  </si>
  <si>
    <t>Logiciel de gestion</t>
  </si>
  <si>
    <t>Ordinateur</t>
  </si>
  <si>
    <t># de la réponse</t>
  </si>
  <si>
    <t>1: possède l'outil; 0: ne possède pas l'outil</t>
  </si>
  <si>
    <t>Plateforme d'échange de docs</t>
  </si>
  <si>
    <t>Vente sur les places de marché ou Marketplace (p. ex. Amazon, Booking.com, Le Bon Coin, etc.)</t>
  </si>
  <si>
    <r>
      <t xml:space="preserve">AUTONOMIE VIS-A-VIS DU NUMERIQUE
</t>
    </r>
    <r>
      <rPr>
        <b/>
        <sz val="14"/>
        <color theme="0"/>
        <rFont val="Arial"/>
        <family val="2"/>
      </rPr>
      <t>Présence de freins ou non dans l'entreprise</t>
    </r>
  </si>
  <si>
    <t>SCORE TOTAL MATURITE NUMERIQUE :</t>
  </si>
  <si>
    <t>Aucun</t>
  </si>
  <si>
    <t>Ne possède aucun outil numérique</t>
  </si>
  <si>
    <t>1: ne possède aucun outil; 0: possède des outils</t>
  </si>
  <si>
    <t>RESULTAT SEGMENTATION</t>
  </si>
  <si>
    <t>RESULTAT MATURITE</t>
  </si>
  <si>
    <t>Elevée</t>
  </si>
  <si>
    <t>Basique</t>
  </si>
  <si>
    <t>/ 18</t>
  </si>
  <si>
    <t>/ 24</t>
  </si>
  <si>
    <t>Intermédiaire</t>
  </si>
  <si>
    <t>INSTRUCTIONS</t>
  </si>
  <si>
    <t>Algorithme de Segmentation pour identifier le segment d'une TPE ou PME en France</t>
  </si>
  <si>
    <t>Capacité à lever le frein</t>
  </si>
  <si>
    <t>Niveau de projection</t>
  </si>
  <si>
    <t xml:space="preserve">  Cellules à remplir</t>
  </si>
  <si>
    <t>MENU DEROULANT</t>
  </si>
  <si>
    <t>Secteur</t>
  </si>
  <si>
    <t>Agriculture</t>
  </si>
  <si>
    <t>Industrie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</si>
  <si>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</si>
  <si>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</si>
  <si>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</si>
  <si>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</si>
  <si>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</si>
  <si>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</si>
  <si>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</si>
  <si>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</si>
  <si>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</si>
  <si>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Occitanie</t>
  </si>
  <si>
    <t>Pays de la Loire</t>
  </si>
  <si>
    <t>Provence-Alpes-Côte d'Azur</t>
  </si>
  <si>
    <t>Commerçants / Artisans</t>
  </si>
  <si>
    <t>Bâtiment / Construction</t>
  </si>
  <si>
    <t>Services à la personne (p. ex. soins, santé, éducation)</t>
  </si>
  <si>
    <t>Services spécialisés / techniques (p. ex. architecte, immobilier, profession juridique)</t>
  </si>
  <si>
    <t>Transport / Logistique</t>
  </si>
  <si>
    <t>Tourisme / Hébergement / Restauration</t>
  </si>
  <si>
    <t>Activités financières / Assurances</t>
  </si>
  <si>
    <t>Nouvelles technologies/Information/Communication</t>
  </si>
  <si>
    <t>Autre</t>
  </si>
  <si>
    <t>Question ID</t>
  </si>
  <si>
    <t xml:space="preserve">Outils </t>
  </si>
  <si>
    <t>%</t>
  </si>
  <si>
    <t>Poids associé</t>
  </si>
  <si>
    <t>0 pt</t>
  </si>
  <si>
    <t>Légende</t>
  </si>
  <si>
    <t>[E1r12]</t>
  </si>
  <si>
    <t>2 pts</t>
  </si>
  <si>
    <t>1 pt</t>
  </si>
  <si>
    <t>[E1r13]</t>
  </si>
  <si>
    <t>[E1r14]</t>
  </si>
  <si>
    <t>3 pts</t>
  </si>
  <si>
    <t>[E1r15]</t>
  </si>
  <si>
    <t>[E1r17]</t>
  </si>
  <si>
    <t>[E1r16]</t>
  </si>
  <si>
    <t>[E1r18]</t>
  </si>
  <si>
    <t>[E1r19]</t>
  </si>
  <si>
    <t>[E1r21]</t>
  </si>
  <si>
    <t>[xSmartphone]</t>
  </si>
  <si>
    <t>[xOrdinateur]</t>
  </si>
  <si>
    <t xml:space="preserve">&lt;-- SEUIL </t>
  </si>
  <si>
    <t>Méthodologie : seuils définis à partir des études quantitatives.</t>
  </si>
  <si>
    <t>B1. Avez-vous actuellement des projets en cours de réalisation (par exemple travaux de rénovation, projet d’agrandissement,  création de site internet, etc. ?</t>
  </si>
  <si>
    <t>Qté</t>
  </si>
  <si>
    <t>Niveau de développement</t>
  </si>
  <si>
    <t>Page Facebook de l'entreprise</t>
  </si>
  <si>
    <t>Page Instagram de l'entreprise</t>
  </si>
  <si>
    <t>Page LinkedIn de l'entreprise</t>
  </si>
  <si>
    <t>Site internet présentant l’activité de mon entreprise (hors réseaux sociaux)</t>
  </si>
  <si>
    <t>Site internet marchand de vente en ligne</t>
  </si>
  <si>
    <t>Plateforme d’échange de documents en ligne entre collaborateurs (iCloud, Google Drive etc.)</t>
  </si>
  <si>
    <r>
      <t xml:space="preserve">Taille de l'entreprise
</t>
    </r>
    <r>
      <rPr>
        <i/>
        <sz val="16"/>
        <color theme="1"/>
        <rFont val="Arial"/>
        <family val="2"/>
      </rPr>
      <t>(en nombre de salariés)</t>
    </r>
  </si>
  <si>
    <t>Méthodologie : thèmes et critères définis à partir de l'étude qualitative et quantitative, menée en France ; seuils définis à partir de l'étude quantitative.</t>
  </si>
  <si>
    <t xml:space="preserve">Référencement payant sur Internet (p. ex. Pages Jaunes, Google etc.) </t>
  </si>
  <si>
    <t>Prudent</t>
  </si>
  <si>
    <t>Boulangerie XYZ</t>
  </si>
  <si>
    <t>B2. En pensant à votre activité professionnelle actuelle, comment vous projetez-vous dans les 3 prochaines années ?</t>
  </si>
  <si>
    <t xml:space="preserve">C1. Imaginez que vous souhaitiez développer un nouvel outil numérique pour votre entreprise (p. ex. créer un site internet, installer le paiement ou la réservation en ligne etc.). </t>
  </si>
  <si>
    <t>Evaluer l'utilité de l'outil pour mon entreprise</t>
  </si>
  <si>
    <t>Choisir l'outil à mettre en place</t>
  </si>
  <si>
    <t xml:space="preserve">D1. Nous allons à présent parler des équipements et outils numériques que vous utilisez peut-être dans le cadre de votre activité professionnelle. </t>
  </si>
  <si>
    <t>Pour chacun d’entre eux, merci d’indiquer si vous les possédez ou non au sein de votre entreprise, à des fins professionnelles.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</si>
</sst>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3"/>
      <color theme="0" tint="-0.249977111117893"/>
      <name val="Arial"/>
      <family val="2"/>
    </font>
    <font>
      <b/>
      <sz val="16"/>
      <color theme="1"/>
      <name val="Arial"/>
      <family val="2"/>
    </font>
    <font>
      <sz val="11"/>
      <color theme="0" tint="-0.14999847407452621"/>
      <name val="Arial"/>
      <family val="2"/>
    </font>
    <font>
      <b/>
      <sz val="20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rgb="FF004A82"/>
      <name val="Arial"/>
      <family val="2"/>
    </font>
    <font>
      <b/>
      <u/>
      <sz val="11"/>
      <color theme="1"/>
      <name val="Arial"/>
      <family val="2"/>
    </font>
    <font>
      <sz val="11"/>
      <color rgb="FF7F7F7F"/>
      <name val="Arial"/>
      <family val="2"/>
    </font>
    <font>
      <sz val="10"/>
      <color rgb="FF004A8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4A82"/>
      <name val="Arial"/>
      <family val="2"/>
    </font>
    <font>
      <sz val="16"/>
      <color theme="1"/>
      <name val="Arial"/>
      <family val="2"/>
    </font>
    <font>
      <b/>
      <sz val="24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4AB8E"/>
      <name val="Arial"/>
      <family val="2"/>
    </font>
    <font>
      <b/>
      <sz val="10"/>
      <color rgb="FFC41300"/>
      <name val="Arial"/>
      <family val="2"/>
    </font>
    <font>
      <b/>
      <sz val="10"/>
      <color rgb="FF0D1439"/>
      <name val="Arial"/>
      <family val="2"/>
    </font>
    <font>
      <b/>
      <sz val="10"/>
      <color rgb="FF33A8FF"/>
      <name val="Arial"/>
      <family val="2"/>
    </font>
    <font>
      <b/>
      <sz val="10"/>
      <color theme="1" tint="0.34998626667073579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b/>
      <sz val="24"/>
      <color theme="0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i/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A8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4A8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FD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0087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quotePrefix="1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9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25" fillId="8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/>
    <xf numFmtId="0" fontId="14" fillId="0" borderId="0" xfId="0" applyFont="1"/>
    <xf numFmtId="0" fontId="26" fillId="0" borderId="0" xfId="0" applyFont="1"/>
    <xf numFmtId="0" fontId="26" fillId="0" borderId="0" xfId="0" applyFont="1" applyBorder="1"/>
    <xf numFmtId="0" fontId="14" fillId="0" borderId="0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3" xfId="0" applyFont="1" applyBorder="1"/>
    <xf numFmtId="0" fontId="14" fillId="0" borderId="10" xfId="0" applyFont="1" applyBorder="1"/>
    <xf numFmtId="0" fontId="14" fillId="0" borderId="4" xfId="0" applyFont="1" applyBorder="1"/>
    <xf numFmtId="0" fontId="14" fillId="0" borderId="14" xfId="0" applyFont="1" applyBorder="1"/>
    <xf numFmtId="0" fontId="14" fillId="0" borderId="0" xfId="0" applyFont="1" applyBorder="1" applyProtection="1"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5" xfId="0" applyFont="1" applyBorder="1"/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/>
    <xf numFmtId="0" fontId="14" fillId="0" borderId="9" xfId="0" applyFont="1" applyBorder="1"/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3" fillId="11" borderId="3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top"/>
      <protection locked="0"/>
    </xf>
    <xf numFmtId="0" fontId="34" fillId="0" borderId="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1" fillId="2" borderId="6" xfId="0" applyFont="1" applyFill="1" applyBorder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6" fillId="13" borderId="2" xfId="0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" fillId="0" borderId="4" xfId="0" applyFont="1" applyBorder="1"/>
    <xf numFmtId="0" fontId="3" fillId="0" borderId="14" xfId="0" applyFont="1" applyBorder="1"/>
    <xf numFmtId="0" fontId="3" fillId="13" borderId="4" xfId="0" applyFont="1" applyFill="1" applyBorder="1" applyProtection="1"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2" xfId="0" applyFont="1" applyBorder="1"/>
    <xf numFmtId="9" fontId="14" fillId="0" borderId="2" xfId="1" applyFont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20" fillId="0" borderId="0" xfId="0" applyFont="1" applyAlignment="1" applyProtection="1">
      <protection locked="0"/>
    </xf>
    <xf numFmtId="1" fontId="3" fillId="0" borderId="8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right" vertical="center" wrapText="1"/>
      <protection locked="0"/>
    </xf>
    <xf numFmtId="9" fontId="3" fillId="0" borderId="2" xfId="1" applyNumberFormat="1" applyFont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11" borderId="4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5" fillId="14" borderId="9" xfId="0" applyFont="1" applyFill="1" applyBorder="1" applyAlignment="1" applyProtection="1">
      <alignment horizontal="center"/>
      <protection locked="0"/>
    </xf>
    <xf numFmtId="0" fontId="35" fillId="14" borderId="10" xfId="0" applyFont="1" applyFill="1" applyBorder="1" applyAlignment="1" applyProtection="1">
      <alignment horizontal="center"/>
      <protection locked="0"/>
    </xf>
    <xf numFmtId="0" fontId="2" fillId="14" borderId="0" xfId="0" applyFont="1" applyFill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5" xfId="0" applyFont="1" applyFill="1" applyBorder="1" applyAlignment="1" applyProtection="1">
      <alignment horizontal="center" vertical="center" textRotation="90"/>
      <protection locked="0"/>
    </xf>
    <xf numFmtId="0" fontId="2" fillId="11" borderId="6" xfId="0" applyFont="1" applyFill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7" xfId="0" applyFont="1" applyFill="1" applyBorder="1" applyAlignment="1" applyProtection="1">
      <alignment horizontal="center" vertical="center"/>
      <protection locked="0"/>
    </xf>
    <xf numFmtId="0" fontId="2" fillId="10" borderId="8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22" fillId="13" borderId="2" xfId="0" applyNumberFormat="1" applyFont="1" applyFill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25"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4AB8E"/>
        </patternFill>
      </fill>
    </dxf>
    <dxf>
      <fill>
        <patternFill>
          <bgColor rgb="FFC41300"/>
        </patternFill>
      </fill>
    </dxf>
    <dxf>
      <fill>
        <patternFill>
          <bgColor rgb="FF001432"/>
        </patternFill>
      </fill>
    </dxf>
    <dxf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34AB8E"/>
        </patternFill>
      </fill>
    </dxf>
    <dxf>
      <fill>
        <patternFill>
          <bgColor rgb="FFC41300"/>
        </patternFill>
      </fill>
    </dxf>
    <dxf>
      <fill>
        <patternFill>
          <bgColor rgb="FF00143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AFDDFF"/>
      <color rgb="FF100872"/>
      <color rgb="FFFFFFCD"/>
      <color rgb="FFFF6903"/>
      <color rgb="FFFFFD03"/>
      <color rgb="FFFF4343"/>
      <color rgb="FF71C2FF"/>
      <color rgb="FF001432"/>
      <color rgb="FFC41300"/>
      <color rgb="FF34AB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1:A102" totalsRowShown="0" headerRowDxfId="6" dataDxfId="5" tableBorderDxfId="4">
  <autoFilter ref="A91:A102"/>
  <tableColumns count="1">
    <tableColumn id="1" name="Secteur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3:A116" totalsRowShown="0" headerRowDxfId="2" dataDxfId="1">
  <autoFilter ref="A103:A116"/>
  <tableColumns count="1">
    <tableColumn id="1" name="Régio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3EAD92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AE106"/>
  <sheetViews>
    <sheetView showGridLines="0" tabSelected="1" zoomScale="55" zoomScaleNormal="55" workbookViewId="0"/>
  </sheetViews>
  <sheetFormatPr defaultRowHeight="13.8" x14ac:dyDescent="0.25"/>
  <cols>
    <col min="1" max="1" width="2.109375" style="1" customWidth="1"/>
    <col min="2" max="2" width="8.88671875" style="1"/>
    <col min="3" max="3" width="5.88671875" style="1" customWidth="1"/>
    <col min="4" max="4" width="48.33203125" style="1" customWidth="1"/>
    <col min="5" max="5" width="66.88671875" style="1" customWidth="1"/>
    <col min="6" max="6" width="8" style="1" customWidth="1"/>
    <col min="7" max="7" width="17.21875" style="1" customWidth="1"/>
    <col min="8" max="8" width="16.44140625" style="1" customWidth="1"/>
    <col min="9" max="9" width="2.33203125" style="1" customWidth="1"/>
    <col min="10" max="13" width="5.33203125" style="1" customWidth="1"/>
    <col min="14" max="15" width="6" style="1" customWidth="1"/>
    <col min="16" max="17" width="8.88671875" style="24"/>
    <col min="18" max="18" width="10.109375" style="24" customWidth="1"/>
    <col min="19" max="19" width="8.88671875" style="24"/>
    <col min="20" max="20" width="45.5546875" style="24" customWidth="1"/>
    <col min="21" max="21" width="67.88671875" style="24" customWidth="1"/>
    <col min="22" max="22" width="8.88671875" style="24"/>
    <col min="23" max="24" width="17" style="24" customWidth="1"/>
    <col min="25" max="25" width="8.88671875" style="24"/>
    <col min="26" max="27" width="9.88671875" style="24" customWidth="1"/>
    <col min="28" max="16384" width="8.88671875" style="24"/>
  </cols>
  <sheetData>
    <row r="2" spans="1:28" ht="22.8" customHeight="1" x14ac:dyDescent="0.4">
      <c r="A2" s="93"/>
      <c r="B2" s="140" t="s">
        <v>70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4" spans="1:28" x14ac:dyDescent="0.25">
      <c r="C4" s="138" t="s">
        <v>69</v>
      </c>
      <c r="D4" s="139"/>
    </row>
    <row r="5" spans="1:28" x14ac:dyDescent="0.25">
      <c r="C5" s="101"/>
      <c r="D5" s="102"/>
    </row>
    <row r="6" spans="1:28" x14ac:dyDescent="0.25">
      <c r="C6" s="103"/>
      <c r="D6" s="104" t="s">
        <v>73</v>
      </c>
    </row>
    <row r="7" spans="1:28" x14ac:dyDescent="0.25">
      <c r="C7" s="105"/>
      <c r="D7" s="106"/>
    </row>
    <row r="10" spans="1:28" s="26" customFormat="1" ht="21" customHeight="1" x14ac:dyDescent="0.3">
      <c r="A10" s="21"/>
      <c r="B10" s="142" t="s">
        <v>39</v>
      </c>
      <c r="C10" s="21"/>
      <c r="D10" s="126" t="s">
        <v>0</v>
      </c>
      <c r="E10" s="157" t="s">
        <v>134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28" s="26" customFormat="1" ht="51.6" customHeight="1" x14ac:dyDescent="0.3">
      <c r="A11" s="21"/>
      <c r="B11" s="143"/>
      <c r="C11" s="21"/>
      <c r="D11" s="129" t="s">
        <v>130</v>
      </c>
      <c r="E11" s="158">
        <v>6</v>
      </c>
      <c r="F11" s="128"/>
      <c r="G11" s="21"/>
      <c r="H11" s="21"/>
      <c r="I11" s="21"/>
      <c r="J11" s="21"/>
      <c r="K11" s="21"/>
      <c r="L11" s="21"/>
      <c r="M11" s="21"/>
      <c r="N11" s="21"/>
      <c r="O11" s="21"/>
    </row>
    <row r="12" spans="1:28" s="26" customFormat="1" ht="21" customHeight="1" x14ac:dyDescent="0.3">
      <c r="A12" s="21"/>
      <c r="B12" s="143"/>
      <c r="C12" s="21"/>
      <c r="D12" s="127" t="s">
        <v>1</v>
      </c>
      <c r="E12" s="159" t="s">
        <v>90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8" s="26" customFormat="1" ht="21" customHeight="1" x14ac:dyDescent="0.3">
      <c r="A13" s="21"/>
      <c r="B13" s="143"/>
      <c r="C13" s="21"/>
      <c r="D13" s="127" t="s">
        <v>2</v>
      </c>
      <c r="E13" s="159" t="s">
        <v>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28" s="26" customFormat="1" ht="21" customHeight="1" x14ac:dyDescent="0.3">
      <c r="A14" s="21"/>
      <c r="B14" s="144"/>
      <c r="C14" s="21"/>
      <c r="D14" s="127" t="s">
        <v>4</v>
      </c>
      <c r="E14" s="159" t="s">
        <v>85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28" ht="21" x14ac:dyDescent="0.25">
      <c r="D15" s="38"/>
      <c r="E15" s="39"/>
    </row>
    <row r="16" spans="1:28" ht="15.6" x14ac:dyDescent="0.25">
      <c r="D16" s="24"/>
      <c r="E16" s="24"/>
      <c r="F16" s="24"/>
      <c r="G16" s="24"/>
      <c r="H16" s="24"/>
      <c r="I16" s="24"/>
      <c r="J16" s="24"/>
      <c r="K16" s="24"/>
      <c r="L16" s="24"/>
      <c r="M16" s="24"/>
      <c r="T16" s="123" t="s">
        <v>139</v>
      </c>
    </row>
    <row r="17" spans="2:27" ht="25.2" customHeight="1" x14ac:dyDescent="0.25">
      <c r="B17" s="132" t="s">
        <v>23</v>
      </c>
      <c r="C17" s="4"/>
      <c r="D17" s="156" t="s">
        <v>121</v>
      </c>
      <c r="E17" s="24"/>
      <c r="F17" s="24"/>
      <c r="G17" s="24"/>
      <c r="H17" s="24"/>
      <c r="I17" s="24"/>
      <c r="J17" s="24"/>
      <c r="K17" s="24"/>
      <c r="L17" s="24"/>
      <c r="M17" s="24"/>
      <c r="Q17" s="132" t="str">
        <f>'Seuils notations'!A44</f>
        <v>MATURITE NUMERIQUE</v>
      </c>
      <c r="T17" s="123" t="s">
        <v>140</v>
      </c>
    </row>
    <row r="18" spans="2:27" ht="16.8" x14ac:dyDescent="0.3">
      <c r="B18" s="133"/>
      <c r="C18" s="12"/>
      <c r="D18" s="27"/>
      <c r="E18" s="27"/>
      <c r="F18" s="15"/>
      <c r="G18" s="36" t="s">
        <v>53</v>
      </c>
      <c r="H18" s="36" t="s">
        <v>20</v>
      </c>
      <c r="I18" s="94"/>
      <c r="J18" s="124" t="s">
        <v>123</v>
      </c>
      <c r="K18" s="124"/>
      <c r="L18" s="124"/>
      <c r="M18" s="124"/>
      <c r="N18" s="95"/>
      <c r="O18" s="18"/>
      <c r="Q18" s="133"/>
      <c r="V18" s="15"/>
      <c r="W18" s="36" t="s">
        <v>53</v>
      </c>
      <c r="X18" s="36" t="s">
        <v>20</v>
      </c>
      <c r="Y18" s="3"/>
      <c r="Z18" s="18"/>
      <c r="AA18" s="18"/>
    </row>
    <row r="19" spans="2:27" ht="30" customHeight="1" x14ac:dyDescent="0.25">
      <c r="B19" s="133"/>
      <c r="C19" s="12"/>
      <c r="D19" s="32" t="str">
        <f>'Seuils notations'!B4</f>
        <v>Projets en cours de réalisation</v>
      </c>
      <c r="E19" s="31"/>
      <c r="F19" s="5" t="s">
        <v>6</v>
      </c>
      <c r="G19" s="99">
        <v>3</v>
      </c>
      <c r="H19" s="6">
        <f>IF(G19=1,J20,IF(G19=2,K20,IF(G19=3,L20,IF(G19=4,M20,"erreur"))))</f>
        <v>6</v>
      </c>
      <c r="J19" s="7" t="str">
        <f t="shared" ref="J19" si="0">IF($G$19=1,"1"," ")</f>
        <v xml:space="preserve"> </v>
      </c>
      <c r="K19" s="8" t="str">
        <f>IF($G$19=2,"2"," ")</f>
        <v xml:space="preserve"> </v>
      </c>
      <c r="L19" s="10" t="str">
        <f>IF($G$19=3,"3"," ")</f>
        <v>3</v>
      </c>
      <c r="M19" s="11" t="str">
        <f>IF($G$19=4,"4"," ")</f>
        <v xml:space="preserve"> </v>
      </c>
      <c r="Q19" s="133"/>
      <c r="T19" s="32" t="str">
        <f>'Seuils notations'!B45</f>
        <v>Smartphone</v>
      </c>
      <c r="U19" s="31" t="s">
        <v>41</v>
      </c>
      <c r="V19" s="5" t="s">
        <v>6</v>
      </c>
      <c r="W19" s="99">
        <v>1</v>
      </c>
      <c r="X19" s="6">
        <f>IF($W19=1,$Z20,IF($W19=0,$AA20,"erreur"))</f>
        <v>0</v>
      </c>
      <c r="Y19" s="1"/>
      <c r="Z19" s="97" t="str">
        <f>IF($W$19=1,"OUI"," ")</f>
        <v>OUI</v>
      </c>
      <c r="AA19" s="98" t="str">
        <f>IF($W$19=0,"NON"," ")</f>
        <v xml:space="preserve"> </v>
      </c>
    </row>
    <row r="20" spans="2:27" ht="16.8" x14ac:dyDescent="0.3">
      <c r="B20" s="133"/>
      <c r="C20" s="4"/>
      <c r="D20" s="35" t="s">
        <v>30</v>
      </c>
      <c r="E20" s="34"/>
      <c r="F20" s="13"/>
      <c r="G20" s="19"/>
      <c r="H20" s="20"/>
      <c r="J20" s="14">
        <f>'Seuils notations'!E5</f>
        <v>0</v>
      </c>
      <c r="K20" s="14">
        <f>'Seuils notations'!F5</f>
        <v>3</v>
      </c>
      <c r="L20" s="14">
        <f>'Seuils notations'!G5</f>
        <v>6</v>
      </c>
      <c r="M20" s="14">
        <f>'Seuils notations'!H5</f>
        <v>9</v>
      </c>
      <c r="Q20" s="133"/>
      <c r="T20" s="35" t="s">
        <v>54</v>
      </c>
      <c r="U20" s="25"/>
      <c r="Z20" s="14">
        <f>'Seuils notations'!E46</f>
        <v>0</v>
      </c>
      <c r="AA20" s="14">
        <f>'Seuils notations'!F46</f>
        <v>0</v>
      </c>
    </row>
    <row r="21" spans="2:27" ht="16.8" x14ac:dyDescent="0.3">
      <c r="B21" s="133"/>
      <c r="C21" s="4"/>
      <c r="D21" s="35" t="s">
        <v>24</v>
      </c>
      <c r="E21" s="34"/>
      <c r="F21" s="15"/>
      <c r="G21" s="16"/>
      <c r="H21" s="17"/>
      <c r="J21" s="18"/>
      <c r="K21" s="18"/>
      <c r="L21" s="18"/>
      <c r="M21" s="18"/>
      <c r="N21" s="18"/>
      <c r="O21" s="18"/>
      <c r="Q21" s="133"/>
      <c r="T21" s="35"/>
      <c r="U21" s="25"/>
    </row>
    <row r="22" spans="2:27" ht="16.8" x14ac:dyDescent="0.3">
      <c r="B22" s="133"/>
      <c r="C22" s="4"/>
      <c r="D22" s="35" t="s">
        <v>25</v>
      </c>
      <c r="E22" s="34"/>
      <c r="F22" s="15"/>
      <c r="G22" s="16"/>
      <c r="H22" s="17"/>
      <c r="J22" s="18"/>
      <c r="K22" s="18"/>
      <c r="L22" s="18"/>
      <c r="M22" s="18"/>
      <c r="N22" s="18"/>
      <c r="O22" s="18"/>
      <c r="Q22" s="133"/>
      <c r="U22" s="25"/>
      <c r="V22" s="15"/>
      <c r="W22" s="36" t="s">
        <v>53</v>
      </c>
      <c r="X22" s="36" t="s">
        <v>20</v>
      </c>
      <c r="Y22" s="3"/>
      <c r="Z22" s="18"/>
      <c r="AA22" s="18"/>
    </row>
    <row r="23" spans="2:27" ht="30" customHeight="1" x14ac:dyDescent="0.3">
      <c r="B23" s="133"/>
      <c r="C23" s="4"/>
      <c r="D23" s="35" t="s">
        <v>26</v>
      </c>
      <c r="E23" s="34"/>
      <c r="F23" s="15"/>
      <c r="G23" s="16"/>
      <c r="H23" s="17"/>
      <c r="J23" s="18"/>
      <c r="K23" s="18"/>
      <c r="L23" s="18"/>
      <c r="M23" s="18"/>
      <c r="N23" s="18"/>
      <c r="O23" s="18"/>
      <c r="Q23" s="133"/>
      <c r="T23" s="32" t="str">
        <f>'Seuils notations'!B49</f>
        <v>Ordinateur (fixe ou portable)</v>
      </c>
      <c r="U23" s="31" t="s">
        <v>42</v>
      </c>
      <c r="V23" s="5" t="s">
        <v>6</v>
      </c>
      <c r="W23" s="99">
        <v>1</v>
      </c>
      <c r="X23" s="6">
        <f>IF($W23=1,$Z24,IF($W23=0,$AA24,"erreur"))</f>
        <v>0</v>
      </c>
      <c r="Y23" s="1"/>
      <c r="Z23" s="97" t="str">
        <f>IF($W$23=1,"OUI"," ")</f>
        <v>OUI</v>
      </c>
      <c r="AA23" s="98" t="str">
        <f>IF($W$23=0,"NON"," ")</f>
        <v xml:space="preserve"> </v>
      </c>
    </row>
    <row r="24" spans="2:27" ht="18" customHeight="1" x14ac:dyDescent="0.3">
      <c r="B24" s="133"/>
      <c r="C24" s="4"/>
      <c r="D24" s="35"/>
      <c r="E24" s="34"/>
      <c r="F24" s="15"/>
      <c r="G24" s="16"/>
      <c r="H24" s="17"/>
      <c r="J24" s="18"/>
      <c r="K24" s="18"/>
      <c r="L24" s="18"/>
      <c r="M24" s="18"/>
      <c r="N24" s="18"/>
      <c r="O24" s="18"/>
      <c r="Q24" s="133"/>
      <c r="T24" s="85" t="s">
        <v>54</v>
      </c>
      <c r="U24" s="31"/>
      <c r="V24" s="5"/>
      <c r="Z24" s="88">
        <f>'Seuils notations'!E50</f>
        <v>0</v>
      </c>
      <c r="AA24" s="88">
        <f>'Seuils notations'!F50</f>
        <v>0</v>
      </c>
    </row>
    <row r="25" spans="2:27" ht="20.399999999999999" customHeight="1" x14ac:dyDescent="0.3">
      <c r="B25" s="133"/>
      <c r="C25" s="4"/>
      <c r="D25" s="96" t="s">
        <v>135</v>
      </c>
      <c r="E25" s="2"/>
      <c r="F25" s="15"/>
      <c r="G25" s="16"/>
      <c r="H25" s="17"/>
      <c r="J25" s="18"/>
      <c r="K25" s="18"/>
      <c r="L25" s="18"/>
      <c r="M25" s="18"/>
      <c r="N25" s="18"/>
      <c r="O25" s="18"/>
      <c r="Q25" s="133"/>
      <c r="U25" s="25"/>
    </row>
    <row r="26" spans="2:27" ht="16.8" x14ac:dyDescent="0.3">
      <c r="B26" s="133"/>
      <c r="C26" s="4"/>
      <c r="D26" s="2"/>
      <c r="E26" s="2"/>
      <c r="F26" s="15"/>
      <c r="G26" s="36" t="s">
        <v>53</v>
      </c>
      <c r="H26" s="36" t="s">
        <v>20</v>
      </c>
      <c r="I26" s="94"/>
      <c r="J26" s="131" t="s">
        <v>72</v>
      </c>
      <c r="K26" s="131"/>
      <c r="L26" s="131"/>
      <c r="M26" s="131"/>
      <c r="N26" s="131"/>
      <c r="O26" s="131"/>
      <c r="Q26" s="133"/>
      <c r="T26" s="35"/>
      <c r="U26" s="25"/>
      <c r="V26" s="15"/>
      <c r="W26" s="36" t="s">
        <v>53</v>
      </c>
      <c r="X26" s="36" t="s">
        <v>20</v>
      </c>
      <c r="Y26" s="3"/>
      <c r="Z26" s="18"/>
      <c r="AA26" s="18"/>
    </row>
    <row r="27" spans="2:27" ht="30" customHeight="1" x14ac:dyDescent="0.25">
      <c r="B27" s="133"/>
      <c r="C27" s="4"/>
      <c r="D27" s="32" t="str">
        <f>'Seuils notations'!B8</f>
        <v>Projection dans l'avenir</v>
      </c>
      <c r="E27" s="31"/>
      <c r="F27" s="5" t="s">
        <v>6</v>
      </c>
      <c r="G27" s="99">
        <v>1</v>
      </c>
      <c r="H27" s="6">
        <f>IF(G27=1,O28,IF(G27=2,N28,IF(G27=3,L28,IF(OR(G27=4,G27=5,G27=6),M28,"erreur"))))</f>
        <v>9</v>
      </c>
      <c r="J27" s="28" t="str">
        <f>IF($G$27=6,"6"," ")</f>
        <v xml:space="preserve"> </v>
      </c>
      <c r="K27" s="7" t="str">
        <f>IF($G$27=5,"5"," ")</f>
        <v xml:space="preserve"> </v>
      </c>
      <c r="L27" s="9" t="str">
        <f>IF($G$27=3,"3"," ")</f>
        <v xml:space="preserve"> </v>
      </c>
      <c r="M27" s="8" t="str">
        <f>IF($G$27=4,"4"," ")</f>
        <v xml:space="preserve"> </v>
      </c>
      <c r="N27" s="10" t="str">
        <f>IF($G$27=2,"2"," ")</f>
        <v xml:space="preserve"> </v>
      </c>
      <c r="O27" s="11" t="str">
        <f>IF($G$27=1,"1"," ")</f>
        <v>1</v>
      </c>
      <c r="Q27" s="133"/>
      <c r="T27" s="32" t="str">
        <f>'Seuils notations'!B52</f>
        <v>Page Facebook</v>
      </c>
      <c r="U27" s="31" t="s">
        <v>124</v>
      </c>
      <c r="V27" s="5" t="s">
        <v>6</v>
      </c>
      <c r="W27" s="99">
        <v>0</v>
      </c>
      <c r="X27" s="6">
        <f>IF($W27=1,$Z28,IF($W27=0,$AA28,"erreur"))</f>
        <v>0</v>
      </c>
      <c r="Y27" s="1"/>
      <c r="Z27" s="97" t="str">
        <f>IF($W27=1,"OUI"," ")</f>
        <v xml:space="preserve"> </v>
      </c>
      <c r="AA27" s="98" t="str">
        <f>IF($W27=0,"NON"," ")</f>
        <v>NON</v>
      </c>
    </row>
    <row r="28" spans="2:27" ht="16.8" x14ac:dyDescent="0.3">
      <c r="B28" s="133"/>
      <c r="C28" s="4"/>
      <c r="D28" s="35" t="s">
        <v>16</v>
      </c>
      <c r="E28" s="34"/>
      <c r="F28" s="13"/>
      <c r="G28" s="19"/>
      <c r="H28" s="20"/>
      <c r="J28" s="14">
        <f>'Seuils notations'!E9</f>
        <v>0</v>
      </c>
      <c r="K28" s="14">
        <f>'Seuils notations'!F9</f>
        <v>0</v>
      </c>
      <c r="L28" s="14">
        <f>'Seuils notations'!G9</f>
        <v>0</v>
      </c>
      <c r="M28" s="14">
        <f>'Seuils notations'!H9</f>
        <v>3</v>
      </c>
      <c r="N28" s="14">
        <f>'Seuils notations'!I9</f>
        <v>6</v>
      </c>
      <c r="O28" s="14">
        <f>'Seuils notations'!J9</f>
        <v>9</v>
      </c>
      <c r="Q28" s="133"/>
      <c r="T28" s="85" t="s">
        <v>54</v>
      </c>
      <c r="U28" s="25"/>
      <c r="Z28" s="88">
        <f>'Seuils notations'!E53</f>
        <v>1</v>
      </c>
      <c r="AA28" s="88">
        <f>'Seuils notations'!F53</f>
        <v>0</v>
      </c>
    </row>
    <row r="29" spans="2:27" ht="16.8" x14ac:dyDescent="0.3">
      <c r="B29" s="133"/>
      <c r="C29" s="4"/>
      <c r="D29" s="35" t="s">
        <v>17</v>
      </c>
      <c r="E29" s="34"/>
      <c r="F29" s="15"/>
      <c r="G29" s="19"/>
      <c r="H29" s="20"/>
      <c r="J29" s="18"/>
      <c r="K29" s="18"/>
      <c r="L29" s="18"/>
      <c r="M29" s="18"/>
      <c r="N29" s="18"/>
      <c r="O29" s="18"/>
      <c r="Q29" s="133"/>
      <c r="U29" s="25"/>
      <c r="V29" s="15"/>
      <c r="W29" s="36" t="s">
        <v>53</v>
      </c>
      <c r="X29" s="36" t="s">
        <v>20</v>
      </c>
      <c r="Y29" s="3"/>
      <c r="Z29" s="18"/>
      <c r="AA29" s="18"/>
    </row>
    <row r="30" spans="2:27" ht="30" customHeight="1" x14ac:dyDescent="0.25">
      <c r="B30" s="133"/>
      <c r="C30" s="4"/>
      <c r="D30" s="35" t="s">
        <v>18</v>
      </c>
      <c r="E30" s="3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133"/>
      <c r="T30" s="32" t="str">
        <f>'Seuils notations'!B55</f>
        <v>Page Instagram</v>
      </c>
      <c r="U30" s="31" t="s">
        <v>125</v>
      </c>
      <c r="V30" s="5" t="s">
        <v>6</v>
      </c>
      <c r="W30" s="99">
        <v>1</v>
      </c>
      <c r="X30" s="6">
        <f>IF($W30=1,$Z31,IF($W30=0,$AA31,"erreur"))</f>
        <v>2</v>
      </c>
      <c r="Y30" s="1"/>
      <c r="Z30" s="97" t="str">
        <f>IF($W30=1,"OUI"," ")</f>
        <v>OUI</v>
      </c>
      <c r="AA30" s="98" t="str">
        <f>IF($W30=0,"NON"," ")</f>
        <v xml:space="preserve"> </v>
      </c>
    </row>
    <row r="31" spans="2:27" ht="18" customHeight="1" x14ac:dyDescent="0.25">
      <c r="B31" s="133"/>
      <c r="C31" s="4"/>
      <c r="D31" s="35" t="s">
        <v>19</v>
      </c>
      <c r="E31" s="3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133"/>
      <c r="T31" s="85" t="s">
        <v>54</v>
      </c>
      <c r="U31" s="25"/>
      <c r="Z31" s="88">
        <f>'Seuils notations'!E56</f>
        <v>2</v>
      </c>
      <c r="AA31" s="88">
        <f>'Seuils notations'!F56</f>
        <v>0</v>
      </c>
    </row>
    <row r="32" spans="2:27" ht="16.8" x14ac:dyDescent="0.25">
      <c r="B32" s="133"/>
      <c r="C32" s="4"/>
      <c r="D32" s="37" t="s">
        <v>14</v>
      </c>
      <c r="E32" s="30"/>
      <c r="F32" s="24"/>
      <c r="G32" s="24"/>
      <c r="H32" s="6"/>
      <c r="I32" s="24"/>
      <c r="J32" s="24"/>
      <c r="K32" s="24"/>
      <c r="L32" s="24"/>
      <c r="M32" s="24"/>
      <c r="N32" s="24"/>
      <c r="O32" s="24"/>
      <c r="Q32" s="133"/>
      <c r="U32" s="25"/>
    </row>
    <row r="33" spans="2:31" ht="16.8" x14ac:dyDescent="0.3">
      <c r="B33" s="133"/>
      <c r="C33" s="4"/>
      <c r="D33" s="37" t="s">
        <v>15</v>
      </c>
      <c r="E33" s="30"/>
      <c r="F33" s="24"/>
      <c r="G33" s="24"/>
      <c r="H33" s="24"/>
      <c r="I33" s="24"/>
      <c r="J33" s="24"/>
      <c r="K33" s="24"/>
      <c r="L33" s="24"/>
      <c r="M33" s="24"/>
      <c r="N33" s="24"/>
      <c r="O33" s="24"/>
      <c r="Q33" s="133"/>
      <c r="U33" s="25"/>
      <c r="V33" s="15"/>
      <c r="W33" s="36" t="s">
        <v>53</v>
      </c>
      <c r="X33" s="36" t="s">
        <v>20</v>
      </c>
      <c r="Y33" s="3"/>
      <c r="Z33" s="18"/>
      <c r="AA33" s="18"/>
    </row>
    <row r="34" spans="2:31" ht="30" customHeight="1" x14ac:dyDescent="0.25">
      <c r="B34" s="133"/>
      <c r="C34" s="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Q34" s="133"/>
      <c r="T34" s="32" t="str">
        <f>'Seuils notations'!B58</f>
        <v>Page LinkedIn</v>
      </c>
      <c r="U34" s="31" t="s">
        <v>126</v>
      </c>
      <c r="V34" s="5" t="s">
        <v>6</v>
      </c>
      <c r="W34" s="99">
        <v>0</v>
      </c>
      <c r="X34" s="6">
        <f>IF($W34=1,$Z35,IF($W34=0,$AA35,"erreur"))</f>
        <v>0</v>
      </c>
      <c r="Y34" s="1"/>
      <c r="Z34" s="97" t="str">
        <f>IF($W34=1,"OUI"," ")</f>
        <v xml:space="preserve"> </v>
      </c>
      <c r="AA34" s="98" t="str">
        <f>IF($W34=0,"NON"," ")</f>
        <v>NON</v>
      </c>
    </row>
    <row r="35" spans="2:31" ht="15" x14ac:dyDescent="0.2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Q35" s="133"/>
      <c r="T35" s="85" t="s">
        <v>54</v>
      </c>
      <c r="U35" s="25"/>
      <c r="Z35" s="88">
        <f>'Seuils notations'!E59</f>
        <v>2</v>
      </c>
      <c r="AA35" s="88">
        <f>'Seuils notations'!F59</f>
        <v>0</v>
      </c>
    </row>
    <row r="36" spans="2:31" ht="24.6" x14ac:dyDescent="0.25">
      <c r="B36" s="145" t="s">
        <v>27</v>
      </c>
      <c r="C36" s="146"/>
      <c r="D36" s="146"/>
      <c r="E36" s="146"/>
      <c r="F36" s="40"/>
      <c r="G36" s="91">
        <f>IF(OR(H19="",H27=""),"Error",SUM(H19,H27))</f>
        <v>15</v>
      </c>
      <c r="H36" s="92" t="s">
        <v>66</v>
      </c>
      <c r="K36" s="21"/>
      <c r="Q36" s="133"/>
      <c r="U36" s="25"/>
    </row>
    <row r="37" spans="2:31" ht="16.8" x14ac:dyDescent="0.3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Q37" s="133"/>
      <c r="U37" s="25"/>
      <c r="V37" s="15"/>
      <c r="W37" s="36" t="s">
        <v>53</v>
      </c>
      <c r="X37" s="36" t="s">
        <v>20</v>
      </c>
      <c r="Y37" s="3"/>
      <c r="Z37" s="18"/>
      <c r="AA37" s="18"/>
    </row>
    <row r="38" spans="2:31" ht="33.6" x14ac:dyDescent="0.25">
      <c r="D38" s="9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Q38" s="133"/>
      <c r="T38" s="32" t="str">
        <f>'Seuils notations'!B61</f>
        <v>Site internet vitrine</v>
      </c>
      <c r="U38" s="86" t="s">
        <v>127</v>
      </c>
      <c r="V38" s="5" t="s">
        <v>6</v>
      </c>
      <c r="W38" s="99">
        <v>1</v>
      </c>
      <c r="X38" s="6">
        <f>IF($W38=1,$Z39,IF($W38=0,$AA39,"erreur"))</f>
        <v>1</v>
      </c>
      <c r="Y38" s="1"/>
      <c r="Z38" s="97" t="str">
        <f>IF($W38=1,"OUI"," ")</f>
        <v>OUI</v>
      </c>
      <c r="AA38" s="98" t="str">
        <f>IF($W38=0,"NON"," ")</f>
        <v xml:space="preserve"> </v>
      </c>
    </row>
    <row r="39" spans="2:31" ht="15" x14ac:dyDescent="0.25">
      <c r="B39" s="132" t="s">
        <v>57</v>
      </c>
      <c r="C39" s="4"/>
      <c r="D39" s="96" t="s">
        <v>136</v>
      </c>
      <c r="E39" s="24"/>
      <c r="F39" s="24"/>
      <c r="G39" s="24"/>
      <c r="H39" s="24"/>
      <c r="I39" s="24"/>
      <c r="J39" s="24"/>
      <c r="K39" s="24"/>
      <c r="L39" s="24"/>
      <c r="M39" s="24"/>
      <c r="N39" s="18"/>
      <c r="O39" s="24"/>
      <c r="Q39" s="133"/>
      <c r="T39" s="85" t="s">
        <v>54</v>
      </c>
      <c r="U39" s="25"/>
      <c r="Z39" s="88">
        <f>'Seuils notations'!E62</f>
        <v>1</v>
      </c>
      <c r="AA39" s="88">
        <f>'Seuils notations'!F62</f>
        <v>0</v>
      </c>
    </row>
    <row r="40" spans="2:31" ht="16.8" x14ac:dyDescent="0.3">
      <c r="B40" s="133"/>
      <c r="C40" s="12"/>
      <c r="D40" s="27"/>
      <c r="E40" s="27"/>
      <c r="F40" s="15"/>
      <c r="G40" s="36" t="s">
        <v>53</v>
      </c>
      <c r="H40" s="36" t="s">
        <v>20</v>
      </c>
      <c r="I40" s="94"/>
      <c r="J40" s="131" t="s">
        <v>71</v>
      </c>
      <c r="K40" s="131"/>
      <c r="L40" s="131"/>
      <c r="M40" s="131"/>
      <c r="N40" s="131"/>
      <c r="O40" s="24"/>
      <c r="Q40" s="133"/>
      <c r="U40" s="25"/>
      <c r="V40" s="15"/>
      <c r="W40" s="36" t="s">
        <v>53</v>
      </c>
      <c r="X40" s="36" t="s">
        <v>20</v>
      </c>
      <c r="Y40" s="3"/>
      <c r="Z40" s="18"/>
      <c r="AA40" s="18"/>
    </row>
    <row r="41" spans="2:31" ht="34.799999999999997" customHeight="1" x14ac:dyDescent="0.25">
      <c r="B41" s="133"/>
      <c r="C41" s="12"/>
      <c r="D41" s="33" t="str">
        <f>'Seuils notations'!B14</f>
        <v>Evaluer l'utilité de l'outil pour mon entreprise</v>
      </c>
      <c r="E41" s="26"/>
      <c r="F41" s="5" t="s">
        <v>6</v>
      </c>
      <c r="G41" s="99">
        <v>2</v>
      </c>
      <c r="H41" s="6">
        <f>IF(G41=1,J42,IF(G41=2,K42,IF(G41=3,L42,IF(G41=4,M42,IF(G41=5,N42,"erreur")))))</f>
        <v>1</v>
      </c>
      <c r="J41" s="7" t="str">
        <f>IF($G$41=1,"1"," ")</f>
        <v xml:space="preserve"> </v>
      </c>
      <c r="K41" s="8" t="str">
        <f>IF($G$41=2,"2"," ")</f>
        <v>2</v>
      </c>
      <c r="L41" s="9" t="str">
        <f>IF($G$41=3,"3"," ")</f>
        <v xml:space="preserve"> </v>
      </c>
      <c r="M41" s="10" t="str">
        <f>IF($G$41=4,"4"," ")</f>
        <v xml:space="preserve"> </v>
      </c>
      <c r="N41" s="11" t="str">
        <f>IF($G$41=5,"5"," ")</f>
        <v xml:space="preserve"> </v>
      </c>
      <c r="O41" s="24"/>
      <c r="Q41" s="133"/>
      <c r="T41" s="32" t="str">
        <f>'Seuils notations'!B64</f>
        <v>Site internet marchand</v>
      </c>
      <c r="U41" s="86" t="s">
        <v>128</v>
      </c>
      <c r="V41" s="5" t="s">
        <v>6</v>
      </c>
      <c r="W41" s="99">
        <v>1</v>
      </c>
      <c r="X41" s="6">
        <f>IF($W41=1,$Z42,IF($W41=0,$AA42,"erreur"))</f>
        <v>3</v>
      </c>
      <c r="Y41" s="1"/>
      <c r="Z41" s="97" t="str">
        <f>IF($W41=1,"OUI"," ")</f>
        <v>OUI</v>
      </c>
      <c r="AA41" s="98" t="str">
        <f>IF($W41=0,"NON"," ")</f>
        <v xml:space="preserve"> </v>
      </c>
    </row>
    <row r="42" spans="2:31" ht="16.8" x14ac:dyDescent="0.3">
      <c r="B42" s="133"/>
      <c r="C42" s="12"/>
      <c r="D42" s="87" t="s">
        <v>21</v>
      </c>
      <c r="E42" s="27"/>
      <c r="F42" s="13"/>
      <c r="G42" s="19"/>
      <c r="H42" s="20"/>
      <c r="J42" s="14">
        <f>'Seuils notations'!E15</f>
        <v>0</v>
      </c>
      <c r="K42" s="14">
        <f>'Seuils notations'!F15</f>
        <v>1</v>
      </c>
      <c r="L42" s="14">
        <f>'Seuils notations'!G15</f>
        <v>2</v>
      </c>
      <c r="M42" s="14">
        <f>'Seuils notations'!H15</f>
        <v>3</v>
      </c>
      <c r="N42" s="14">
        <f>'Seuils notations'!I15</f>
        <v>4</v>
      </c>
      <c r="O42" s="24"/>
      <c r="Q42" s="133"/>
      <c r="T42" s="85" t="s">
        <v>54</v>
      </c>
      <c r="U42" s="25"/>
      <c r="Z42" s="88">
        <f>'Seuils notations'!E65</f>
        <v>3</v>
      </c>
      <c r="AA42" s="88">
        <f>'Seuils notations'!F65</f>
        <v>0</v>
      </c>
    </row>
    <row r="43" spans="2:31" ht="16.8" x14ac:dyDescent="0.3">
      <c r="B43" s="133"/>
      <c r="C43" s="4"/>
      <c r="D43" s="85" t="s">
        <v>22</v>
      </c>
      <c r="E43" s="27"/>
      <c r="F43" s="15"/>
      <c r="G43" s="16"/>
      <c r="H43" s="17"/>
      <c r="J43" s="18"/>
      <c r="K43" s="18"/>
      <c r="L43" s="18"/>
      <c r="M43" s="18"/>
      <c r="N43" s="18"/>
      <c r="O43" s="24"/>
      <c r="Q43" s="133"/>
      <c r="U43" s="25"/>
    </row>
    <row r="44" spans="2:31" ht="16.8" x14ac:dyDescent="0.3">
      <c r="B44" s="133"/>
      <c r="C44" s="4"/>
      <c r="D44" s="27"/>
      <c r="E44" s="27"/>
      <c r="F44" s="15"/>
      <c r="G44" s="16"/>
      <c r="H44" s="17"/>
      <c r="J44" s="18"/>
      <c r="K44" s="18"/>
      <c r="L44" s="18"/>
      <c r="M44" s="18"/>
      <c r="N44" s="18"/>
      <c r="O44" s="24"/>
      <c r="Q44" s="133"/>
      <c r="U44" s="25"/>
    </row>
    <row r="45" spans="2:31" ht="16.8" x14ac:dyDescent="0.3">
      <c r="B45" s="133"/>
      <c r="C45" s="4"/>
      <c r="D45" s="27"/>
      <c r="E45" s="27"/>
      <c r="F45" s="15"/>
      <c r="G45" s="36" t="s">
        <v>53</v>
      </c>
      <c r="H45" s="36" t="s">
        <v>20</v>
      </c>
      <c r="I45" s="94"/>
      <c r="J45" s="131" t="s">
        <v>71</v>
      </c>
      <c r="K45" s="131"/>
      <c r="L45" s="131"/>
      <c r="M45" s="131"/>
      <c r="N45" s="131"/>
      <c r="O45" s="24"/>
      <c r="Q45" s="133"/>
      <c r="U45" s="25"/>
      <c r="V45" s="15"/>
      <c r="W45" s="36" t="s">
        <v>53</v>
      </c>
      <c r="X45" s="36" t="s">
        <v>20</v>
      </c>
      <c r="Y45" s="3"/>
      <c r="Z45" s="18"/>
      <c r="AA45" s="18"/>
    </row>
    <row r="46" spans="2:31" ht="33.6" x14ac:dyDescent="0.25">
      <c r="B46" s="133"/>
      <c r="C46" s="4"/>
      <c r="D46" s="32" t="str">
        <f>'Seuils notations'!B18</f>
        <v>Apprendre à me servir de l'outil</v>
      </c>
      <c r="E46" s="26"/>
      <c r="F46" s="5" t="s">
        <v>6</v>
      </c>
      <c r="G46" s="99">
        <v>3</v>
      </c>
      <c r="H46" s="6">
        <f>IF(G46=1,J47,IF(G46=2,K47,IF(G46=3,L47,IF(G46=4,M47,IF(G46=5,N47,"erreur")))))</f>
        <v>2</v>
      </c>
      <c r="J46" s="7" t="str">
        <f>IF($G$46=1,"1"," ")</f>
        <v xml:space="preserve"> </v>
      </c>
      <c r="K46" s="8" t="str">
        <f>IF($G$46=2,"2"," ")</f>
        <v xml:space="preserve"> </v>
      </c>
      <c r="L46" s="9" t="str">
        <f>IF($G$46=3,"3"," ")</f>
        <v>3</v>
      </c>
      <c r="M46" s="10" t="str">
        <f>IF($G$46=4,"4"," ")</f>
        <v xml:space="preserve"> </v>
      </c>
      <c r="N46" s="11" t="str">
        <f>IF($G$46=5,"5"," ")</f>
        <v xml:space="preserve"> </v>
      </c>
      <c r="O46" s="24"/>
      <c r="Q46" s="133"/>
      <c r="T46" s="32" t="str">
        <f>'Seuils notations'!B67</f>
        <v>Marketplace</v>
      </c>
      <c r="U46" s="86" t="s">
        <v>56</v>
      </c>
      <c r="V46" s="5" t="s">
        <v>6</v>
      </c>
      <c r="W46" s="99">
        <v>0</v>
      </c>
      <c r="X46" s="6">
        <f>IF($W46=1,$Z47,IF($W46=0,$AA47,"erreur"))</f>
        <v>0</v>
      </c>
      <c r="Y46" s="1"/>
      <c r="Z46" s="97" t="str">
        <f>IF($W46=1,"OUI"," ")</f>
        <v xml:space="preserve"> </v>
      </c>
      <c r="AA46" s="98" t="str">
        <f>IF($W46=0,"NON"," ")</f>
        <v>NON</v>
      </c>
      <c r="AB46" s="1"/>
      <c r="AC46" s="1"/>
      <c r="AD46" s="1"/>
      <c r="AE46" s="1"/>
    </row>
    <row r="47" spans="2:31" ht="16.8" x14ac:dyDescent="0.3">
      <c r="B47" s="133"/>
      <c r="C47" s="4"/>
      <c r="D47" s="35" t="s">
        <v>21</v>
      </c>
      <c r="E47" s="27"/>
      <c r="F47" s="13"/>
      <c r="G47" s="19"/>
      <c r="H47" s="20"/>
      <c r="J47" s="14">
        <f>'Seuils notations'!E19</f>
        <v>0</v>
      </c>
      <c r="K47" s="14">
        <f>'Seuils notations'!F19</f>
        <v>1</v>
      </c>
      <c r="L47" s="14">
        <f>'Seuils notations'!G19</f>
        <v>2</v>
      </c>
      <c r="M47" s="14">
        <f>'Seuils notations'!H19</f>
        <v>3</v>
      </c>
      <c r="N47" s="14">
        <f>'Seuils notations'!I19</f>
        <v>4</v>
      </c>
      <c r="O47" s="24"/>
      <c r="Q47" s="133"/>
      <c r="T47" s="85" t="s">
        <v>54</v>
      </c>
      <c r="U47" s="25"/>
      <c r="Z47" s="88">
        <f>'Seuils notations'!E68</f>
        <v>3</v>
      </c>
      <c r="AA47" s="88">
        <f>'Seuils notations'!F68</f>
        <v>0</v>
      </c>
    </row>
    <row r="48" spans="2:31" ht="16.8" x14ac:dyDescent="0.3">
      <c r="B48" s="133"/>
      <c r="C48" s="4"/>
      <c r="D48" s="35" t="s">
        <v>22</v>
      </c>
      <c r="E48" s="27"/>
      <c r="F48" s="15"/>
      <c r="G48" s="16"/>
      <c r="H48" s="17"/>
      <c r="J48" s="18"/>
      <c r="K48" s="18"/>
      <c r="L48" s="18"/>
      <c r="M48" s="18"/>
      <c r="N48" s="18"/>
      <c r="O48" s="18"/>
      <c r="Q48" s="133"/>
      <c r="U48" s="25"/>
    </row>
    <row r="49" spans="2:27" x14ac:dyDescent="0.25">
      <c r="B49" s="133"/>
      <c r="C49" s="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"/>
      <c r="Q49" s="133"/>
      <c r="U49" s="25"/>
    </row>
    <row r="50" spans="2:27" ht="16.8" x14ac:dyDescent="0.3">
      <c r="B50" s="133"/>
      <c r="C50" s="4"/>
      <c r="D50" s="27"/>
      <c r="E50" s="27"/>
      <c r="F50" s="15"/>
      <c r="G50" s="36" t="s">
        <v>53</v>
      </c>
      <c r="H50" s="36" t="s">
        <v>20</v>
      </c>
      <c r="I50" s="94"/>
      <c r="J50" s="131" t="s">
        <v>71</v>
      </c>
      <c r="K50" s="131"/>
      <c r="L50" s="131"/>
      <c r="M50" s="131"/>
      <c r="N50" s="131"/>
      <c r="O50" s="24"/>
      <c r="Q50" s="133"/>
      <c r="U50" s="25"/>
      <c r="V50" s="15"/>
      <c r="W50" s="36" t="s">
        <v>53</v>
      </c>
      <c r="X50" s="36" t="s">
        <v>20</v>
      </c>
      <c r="Y50" s="3"/>
      <c r="Z50" s="18"/>
      <c r="AA50" s="18"/>
    </row>
    <row r="51" spans="2:27" ht="33.6" x14ac:dyDescent="0.25">
      <c r="B51" s="133"/>
      <c r="C51" s="4"/>
      <c r="D51" s="32" t="str">
        <f>'Seuils notations'!B21</f>
        <v>Financer ce projet</v>
      </c>
      <c r="E51" s="26"/>
      <c r="F51" s="5" t="s">
        <v>6</v>
      </c>
      <c r="G51" s="99">
        <v>1</v>
      </c>
      <c r="H51" s="6">
        <f>IF(G51=1,J52,IF(G51=2,K52,IF(G51=3,L52,IF(G51=4,M52,IF(G51=5,N52,"erreur")))))</f>
        <v>0</v>
      </c>
      <c r="J51" s="7" t="str">
        <f>IF($G$51=1,"1"," ")</f>
        <v>1</v>
      </c>
      <c r="K51" s="8" t="str">
        <f>IF($G$51=2,"2"," ")</f>
        <v xml:space="preserve"> </v>
      </c>
      <c r="L51" s="9" t="str">
        <f>IF($G$51=3,"3"," ")</f>
        <v xml:space="preserve"> </v>
      </c>
      <c r="M51" s="10" t="str">
        <f>IF($G$51=4,"4"," ")</f>
        <v xml:space="preserve"> </v>
      </c>
      <c r="N51" s="11" t="str">
        <f>IF($G$51=5,"5"," ")</f>
        <v xml:space="preserve"> </v>
      </c>
      <c r="Q51" s="133"/>
      <c r="T51" s="32" t="str">
        <f>'Seuils notations'!B70</f>
        <v>Référencement payant</v>
      </c>
      <c r="U51" s="86" t="s">
        <v>132</v>
      </c>
      <c r="V51" s="5" t="s">
        <v>6</v>
      </c>
      <c r="W51" s="99">
        <v>0</v>
      </c>
      <c r="X51" s="6">
        <f>IF($W51=1,$Z52,IF($W51=0,$AA52,"erreur"))</f>
        <v>0</v>
      </c>
      <c r="Y51" s="1"/>
      <c r="Z51" s="97" t="str">
        <f>IF($W51=1,"OUI"," ")</f>
        <v xml:space="preserve"> </v>
      </c>
      <c r="AA51" s="98" t="str">
        <f>IF($W51=0,"NON"," ")</f>
        <v>NON</v>
      </c>
    </row>
    <row r="52" spans="2:27" ht="16.8" x14ac:dyDescent="0.3">
      <c r="B52" s="133"/>
      <c r="C52" s="4"/>
      <c r="D52" s="35" t="s">
        <v>21</v>
      </c>
      <c r="E52" s="27"/>
      <c r="F52" s="13"/>
      <c r="G52" s="19"/>
      <c r="H52" s="20"/>
      <c r="J52" s="14">
        <f>'Seuils notations'!E22</f>
        <v>0</v>
      </c>
      <c r="K52" s="14">
        <f>'Seuils notations'!F22</f>
        <v>1</v>
      </c>
      <c r="L52" s="14">
        <f>'Seuils notations'!G22</f>
        <v>2</v>
      </c>
      <c r="M52" s="14">
        <f>'Seuils notations'!H22</f>
        <v>3</v>
      </c>
      <c r="N52" s="14">
        <f>'Seuils notations'!I22</f>
        <v>4</v>
      </c>
      <c r="O52" s="18"/>
      <c r="Q52" s="133"/>
      <c r="T52" s="85" t="s">
        <v>54</v>
      </c>
      <c r="U52" s="25"/>
      <c r="Z52" s="88">
        <f>'Seuils notations'!E71</f>
        <v>3</v>
      </c>
      <c r="AA52" s="88">
        <f>'Seuils notations'!F71</f>
        <v>0</v>
      </c>
    </row>
    <row r="53" spans="2:27" ht="16.8" x14ac:dyDescent="0.3">
      <c r="B53" s="133"/>
      <c r="C53" s="4"/>
      <c r="D53" s="35" t="s">
        <v>22</v>
      </c>
      <c r="E53" s="27"/>
      <c r="F53" s="15"/>
      <c r="G53" s="16"/>
      <c r="H53" s="17"/>
      <c r="J53" s="18"/>
      <c r="K53" s="18"/>
      <c r="L53" s="18"/>
      <c r="M53" s="18"/>
      <c r="N53" s="18"/>
      <c r="O53" s="18"/>
      <c r="Q53" s="133"/>
      <c r="U53" s="25"/>
    </row>
    <row r="54" spans="2:27" x14ac:dyDescent="0.25">
      <c r="B54" s="133"/>
      <c r="C54" s="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"/>
      <c r="Q54" s="133"/>
      <c r="U54" s="25"/>
    </row>
    <row r="55" spans="2:27" ht="16.8" x14ac:dyDescent="0.3">
      <c r="B55" s="133"/>
      <c r="C55" s="4"/>
      <c r="D55" s="27"/>
      <c r="E55" s="27"/>
      <c r="F55" s="15"/>
      <c r="G55" s="36" t="s">
        <v>53</v>
      </c>
      <c r="H55" s="36" t="s">
        <v>20</v>
      </c>
      <c r="I55" s="94"/>
      <c r="J55" s="131" t="s">
        <v>71</v>
      </c>
      <c r="K55" s="131"/>
      <c r="L55" s="131"/>
      <c r="M55" s="131"/>
      <c r="N55" s="131"/>
      <c r="O55" s="24"/>
      <c r="Q55" s="133"/>
      <c r="U55" s="25"/>
      <c r="V55" s="15"/>
      <c r="W55" s="36" t="s">
        <v>53</v>
      </c>
      <c r="X55" s="36" t="s">
        <v>20</v>
      </c>
      <c r="Y55" s="3"/>
      <c r="Z55" s="18"/>
      <c r="AA55" s="18"/>
    </row>
    <row r="56" spans="2:27" ht="33.6" x14ac:dyDescent="0.25">
      <c r="B56" s="133"/>
      <c r="C56" s="4"/>
      <c r="D56" s="33" t="str">
        <f>'Seuils notations'!B24</f>
        <v>Trouver le bon professionnel ou l'entreprise pour installer l'outil</v>
      </c>
      <c r="E56" s="26"/>
      <c r="F56" s="5" t="s">
        <v>6</v>
      </c>
      <c r="G56" s="99">
        <v>2</v>
      </c>
      <c r="H56" s="6">
        <f>IF(G56=1,J57,IF(G56=2,K57,IF(G56=3,L57,IF(G56=4,M57,IF(G56=5,N57,"erreur")))))</f>
        <v>1</v>
      </c>
      <c r="J56" s="7" t="str">
        <f>IF($G$56=1,"1"," ")</f>
        <v xml:space="preserve"> </v>
      </c>
      <c r="K56" s="8" t="str">
        <f>IF($G$56=2,"2"," ")</f>
        <v>2</v>
      </c>
      <c r="L56" s="9" t="str">
        <f>IF($G$56=3,"3"," ")</f>
        <v xml:space="preserve"> </v>
      </c>
      <c r="M56" s="10" t="str">
        <f>IF($G$56=4,"4"," ")</f>
        <v xml:space="preserve"> </v>
      </c>
      <c r="N56" s="11" t="str">
        <f>IF($G$56=5,"5"," ")</f>
        <v xml:space="preserve"> </v>
      </c>
      <c r="O56" s="24"/>
      <c r="Q56" s="133"/>
      <c r="T56" s="33" t="str">
        <f>'Seuils notations'!B73</f>
        <v>Plateforme d'échange de documents</v>
      </c>
      <c r="U56" s="86" t="s">
        <v>129</v>
      </c>
      <c r="V56" s="5" t="s">
        <v>6</v>
      </c>
      <c r="W56" s="99">
        <v>0</v>
      </c>
      <c r="X56" s="6">
        <f>IF($W56=1,$Z57,IF($W56=0,$AA57,"erreur"))</f>
        <v>0</v>
      </c>
      <c r="Y56" s="1"/>
      <c r="Z56" s="97" t="str">
        <f>IF($W56=1,"OUI"," ")</f>
        <v xml:space="preserve"> </v>
      </c>
      <c r="AA56" s="98" t="str">
        <f>IF($W56=0,"NON"," ")</f>
        <v>NON</v>
      </c>
    </row>
    <row r="57" spans="2:27" ht="16.8" x14ac:dyDescent="0.3">
      <c r="B57" s="133"/>
      <c r="C57" s="4"/>
      <c r="D57" s="35" t="s">
        <v>21</v>
      </c>
      <c r="E57" s="27"/>
      <c r="F57" s="13"/>
      <c r="G57" s="100"/>
      <c r="H57" s="20"/>
      <c r="J57" s="14">
        <f>'Seuils notations'!E25</f>
        <v>0</v>
      </c>
      <c r="K57" s="14">
        <f>'Seuils notations'!F25</f>
        <v>1</v>
      </c>
      <c r="L57" s="14">
        <f>'Seuils notations'!G25</f>
        <v>2</v>
      </c>
      <c r="M57" s="14">
        <f>'Seuils notations'!H25</f>
        <v>3</v>
      </c>
      <c r="N57" s="14">
        <f>'Seuils notations'!I25</f>
        <v>4</v>
      </c>
      <c r="O57" s="24"/>
      <c r="Q57" s="133"/>
      <c r="T57" s="85" t="s">
        <v>54</v>
      </c>
      <c r="U57" s="25"/>
      <c r="Z57" s="88">
        <f>'Seuils notations'!E74</f>
        <v>2</v>
      </c>
      <c r="AA57" s="88">
        <f>'Seuils notations'!F74</f>
        <v>0</v>
      </c>
    </row>
    <row r="58" spans="2:27" ht="16.8" x14ac:dyDescent="0.3">
      <c r="B58" s="133"/>
      <c r="C58" s="4"/>
      <c r="D58" s="35" t="s">
        <v>22</v>
      </c>
      <c r="E58" s="27"/>
      <c r="F58" s="15"/>
      <c r="G58" s="16"/>
      <c r="H58" s="17"/>
      <c r="J58" s="18"/>
      <c r="K58" s="18"/>
      <c r="L58" s="18"/>
      <c r="M58" s="18"/>
      <c r="N58" s="18"/>
      <c r="O58" s="24"/>
      <c r="Q58" s="133"/>
      <c r="U58" s="25"/>
    </row>
    <row r="59" spans="2:27" x14ac:dyDescent="0.25">
      <c r="B59" s="133"/>
      <c r="C59" s="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Q59" s="133"/>
      <c r="U59" s="25"/>
    </row>
    <row r="60" spans="2:27" ht="16.8" x14ac:dyDescent="0.3">
      <c r="B60" s="133"/>
      <c r="C60" s="4"/>
      <c r="D60" s="27"/>
      <c r="E60" s="27"/>
      <c r="F60" s="15"/>
      <c r="G60" s="36" t="s">
        <v>53</v>
      </c>
      <c r="H60" s="36" t="s">
        <v>20</v>
      </c>
      <c r="I60" s="94"/>
      <c r="J60" s="131" t="s">
        <v>71</v>
      </c>
      <c r="K60" s="131"/>
      <c r="L60" s="131"/>
      <c r="M60" s="131"/>
      <c r="N60" s="131"/>
      <c r="O60" s="24"/>
      <c r="Q60" s="133"/>
      <c r="U60" s="25"/>
      <c r="V60" s="15"/>
      <c r="W60" s="36" t="s">
        <v>53</v>
      </c>
      <c r="X60" s="36" t="s">
        <v>20</v>
      </c>
      <c r="Y60" s="3"/>
      <c r="Z60" s="18"/>
      <c r="AA60" s="18"/>
    </row>
    <row r="61" spans="2:27" ht="33.6" x14ac:dyDescent="0.25">
      <c r="B61" s="133"/>
      <c r="C61" s="4"/>
      <c r="D61" s="33" t="str">
        <f>'Seuils notations'!B27</f>
        <v>Trouver le temps de me servir de l'outil moi-même une fois mis en place</v>
      </c>
      <c r="E61" s="26"/>
      <c r="F61" s="5" t="s">
        <v>6</v>
      </c>
      <c r="G61" s="99">
        <v>2</v>
      </c>
      <c r="H61" s="6">
        <f>IF(G61=1,J62,IF(G61=2,K62,IF(G61=3,L62,IF(G61=4,M62,IF(G61=5,N62,"erreur")))))</f>
        <v>1</v>
      </c>
      <c r="J61" s="7" t="str">
        <f>IF($G$61=1,"1"," ")</f>
        <v xml:space="preserve"> </v>
      </c>
      <c r="K61" s="8" t="str">
        <f>IF($G$61=2,"2"," ")</f>
        <v>2</v>
      </c>
      <c r="L61" s="9" t="str">
        <f>IF($G$61=3,"3"," ")</f>
        <v xml:space="preserve"> </v>
      </c>
      <c r="M61" s="10" t="str">
        <f>IF($G$61=4,"4"," ")</f>
        <v xml:space="preserve"> </v>
      </c>
      <c r="N61" s="11" t="str">
        <f>IF($G$61=5,"5"," ")</f>
        <v xml:space="preserve"> </v>
      </c>
      <c r="O61" s="24"/>
      <c r="Q61" s="133"/>
      <c r="T61" s="32" t="str">
        <f>'Seuils notations'!B76</f>
        <v>Logiciel de gestion</v>
      </c>
      <c r="U61" s="86" t="s">
        <v>51</v>
      </c>
      <c r="V61" s="5" t="s">
        <v>6</v>
      </c>
      <c r="W61" s="99">
        <v>1</v>
      </c>
      <c r="X61" s="6">
        <f>IF($W61=1,$Z62,IF($W61=0,$AA62,"erreur"))</f>
        <v>1</v>
      </c>
      <c r="Y61" s="1"/>
      <c r="Z61" s="97" t="str">
        <f>IF($W61=1,"OUI"," ")</f>
        <v>OUI</v>
      </c>
      <c r="AA61" s="98" t="str">
        <f>IF($W61=0,"NON"," ")</f>
        <v xml:space="preserve"> </v>
      </c>
    </row>
    <row r="62" spans="2:27" ht="16.8" x14ac:dyDescent="0.3">
      <c r="B62" s="133"/>
      <c r="C62" s="4"/>
      <c r="D62" s="35" t="s">
        <v>21</v>
      </c>
      <c r="E62" s="27"/>
      <c r="F62" s="13"/>
      <c r="G62" s="19"/>
      <c r="H62" s="20"/>
      <c r="J62" s="14">
        <f>'Seuils notations'!E28</f>
        <v>0</v>
      </c>
      <c r="K62" s="14">
        <f>'Seuils notations'!F28</f>
        <v>1</v>
      </c>
      <c r="L62" s="14">
        <f>'Seuils notations'!G28</f>
        <v>2</v>
      </c>
      <c r="M62" s="14">
        <f>'Seuils notations'!H28</f>
        <v>3</v>
      </c>
      <c r="N62" s="14">
        <f>'Seuils notations'!I28</f>
        <v>4</v>
      </c>
      <c r="O62" s="24"/>
      <c r="Q62" s="133"/>
      <c r="T62" s="85" t="s">
        <v>54</v>
      </c>
      <c r="Z62" s="88">
        <f>'Seuils notations'!E77</f>
        <v>1</v>
      </c>
      <c r="AA62" s="88">
        <f>'Seuils notations'!F77</f>
        <v>0</v>
      </c>
    </row>
    <row r="63" spans="2:27" ht="16.8" x14ac:dyDescent="0.3">
      <c r="B63" s="133"/>
      <c r="C63" s="4"/>
      <c r="D63" s="35" t="s">
        <v>22</v>
      </c>
      <c r="E63" s="27"/>
      <c r="F63" s="15"/>
      <c r="G63" s="16"/>
      <c r="H63" s="17"/>
      <c r="J63" s="18"/>
      <c r="K63" s="18"/>
      <c r="L63" s="18"/>
      <c r="M63" s="18"/>
      <c r="N63" s="18"/>
      <c r="O63" s="24"/>
      <c r="Q63" s="133"/>
    </row>
    <row r="64" spans="2:27" x14ac:dyDescent="0.25">
      <c r="B64" s="133"/>
      <c r="C64" s="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Q64" s="133"/>
    </row>
    <row r="65" spans="2:27" ht="16.8" x14ac:dyDescent="0.3">
      <c r="B65" s="133"/>
      <c r="C65" s="4"/>
      <c r="D65" s="27"/>
      <c r="E65" s="27"/>
      <c r="F65" s="15"/>
      <c r="G65" s="21" t="s">
        <v>53</v>
      </c>
      <c r="H65" s="21" t="s">
        <v>20</v>
      </c>
      <c r="I65" s="3"/>
      <c r="J65" s="137" t="s">
        <v>71</v>
      </c>
      <c r="K65" s="137"/>
      <c r="L65" s="137"/>
      <c r="M65" s="137"/>
      <c r="N65" s="137"/>
      <c r="O65" s="24"/>
      <c r="Q65" s="133"/>
      <c r="V65" s="15"/>
      <c r="W65" s="36" t="s">
        <v>53</v>
      </c>
      <c r="X65" s="36" t="s">
        <v>20</v>
      </c>
      <c r="Y65" s="3"/>
      <c r="Z65" s="18"/>
      <c r="AA65" s="18"/>
    </row>
    <row r="66" spans="2:27" ht="26.4" customHeight="1" x14ac:dyDescent="0.25">
      <c r="B66" s="133"/>
      <c r="C66" s="4"/>
      <c r="D66" s="32" t="str">
        <f>'Seuils notations'!B30</f>
        <v>Choisir l'outil à mettre en place</v>
      </c>
      <c r="E66" s="26"/>
      <c r="F66" s="5" t="s">
        <v>6</v>
      </c>
      <c r="G66" s="99">
        <v>2</v>
      </c>
      <c r="H66" s="6">
        <f>IF(G66=1,J67,IF(G66=2,K67,IF(G66=3,L67,IF(G66=4,M67,IF(G66=5,N67,"erreur")))))</f>
        <v>1</v>
      </c>
      <c r="J66" s="7" t="str">
        <f>IF($G$66=1,"1"," ")</f>
        <v xml:space="preserve"> </v>
      </c>
      <c r="K66" s="8" t="str">
        <f>IF($G$66=2,"2"," ")</f>
        <v>2</v>
      </c>
      <c r="L66" s="9" t="str">
        <f>IF($G$66=3,"3"," ")</f>
        <v xml:space="preserve"> </v>
      </c>
      <c r="M66" s="10" t="str">
        <f>IF($G$66=4,"4"," ")</f>
        <v xml:space="preserve"> </v>
      </c>
      <c r="N66" s="11" t="str">
        <f>IF($G$66=5,"5"," ")</f>
        <v xml:space="preserve"> </v>
      </c>
      <c r="O66" s="24"/>
      <c r="Q66" s="133"/>
      <c r="T66" s="32" t="str">
        <f>'Seuils notations'!B79</f>
        <v>Aucun</v>
      </c>
      <c r="U66" s="26" t="s">
        <v>60</v>
      </c>
      <c r="V66" s="5" t="s">
        <v>6</v>
      </c>
      <c r="W66" s="99">
        <v>1</v>
      </c>
      <c r="X66" s="6">
        <f>IF($W66=1,$Z67,IF($W66=0,$AA67,"erreur"))</f>
        <v>0</v>
      </c>
      <c r="Y66" s="1"/>
      <c r="Z66" s="97" t="str">
        <f>IF($W66=1,"OUI"," ")</f>
        <v>OUI</v>
      </c>
      <c r="AA66" s="98" t="str">
        <f>IF($W66=0,"NON"," ")</f>
        <v xml:space="preserve"> </v>
      </c>
    </row>
    <row r="67" spans="2:27" ht="16.8" x14ac:dyDescent="0.3">
      <c r="B67" s="133"/>
      <c r="C67" s="4"/>
      <c r="D67" s="35" t="s">
        <v>21</v>
      </c>
      <c r="E67" s="27"/>
      <c r="F67" s="13"/>
      <c r="G67" s="19"/>
      <c r="H67" s="20"/>
      <c r="J67" s="14">
        <f>'Seuils notations'!E31</f>
        <v>0</v>
      </c>
      <c r="K67" s="14">
        <f>'Seuils notations'!F31</f>
        <v>1</v>
      </c>
      <c r="L67" s="14">
        <f>'Seuils notations'!G31</f>
        <v>2</v>
      </c>
      <c r="M67" s="14">
        <f>'Seuils notations'!H31</f>
        <v>3</v>
      </c>
      <c r="N67" s="14">
        <f>'Seuils notations'!I31</f>
        <v>4</v>
      </c>
      <c r="O67" s="24"/>
      <c r="Q67" s="133"/>
      <c r="T67" s="85" t="s">
        <v>61</v>
      </c>
      <c r="Z67" s="88">
        <f>'Seuils notations'!E80</f>
        <v>0</v>
      </c>
      <c r="AA67" s="88">
        <f>'Seuils notations'!F80</f>
        <v>0</v>
      </c>
    </row>
    <row r="68" spans="2:27" ht="16.8" x14ac:dyDescent="0.3">
      <c r="B68" s="133"/>
      <c r="C68" s="4"/>
      <c r="D68" s="35" t="s">
        <v>22</v>
      </c>
      <c r="E68" s="27"/>
      <c r="F68" s="15"/>
      <c r="G68" s="16"/>
      <c r="H68" s="17"/>
      <c r="J68" s="18"/>
      <c r="K68" s="18"/>
      <c r="L68" s="18"/>
      <c r="M68" s="18"/>
      <c r="N68" s="18"/>
      <c r="O68" s="24"/>
      <c r="Q68" s="133"/>
    </row>
    <row r="69" spans="2:27" x14ac:dyDescent="0.25">
      <c r="B69" s="133"/>
      <c r="C69" s="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Q69" s="133"/>
    </row>
    <row r="70" spans="2:27" x14ac:dyDescent="0.2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2" spans="2:27" ht="24.6" x14ac:dyDescent="0.3">
      <c r="B72" s="145" t="s">
        <v>28</v>
      </c>
      <c r="C72" s="146"/>
      <c r="D72" s="146"/>
      <c r="E72" s="146"/>
      <c r="F72" s="40"/>
      <c r="G72" s="91">
        <f>IF(OR(H41="",H46="",H51="",H56="",H61="",H66=""),"Error",SUM(H41,H46,H51,H56,H61,H66))</f>
        <v>6</v>
      </c>
      <c r="H72" s="92" t="s">
        <v>67</v>
      </c>
      <c r="K72" s="21"/>
      <c r="Q72" s="134" t="s">
        <v>58</v>
      </c>
      <c r="R72" s="135"/>
      <c r="S72" s="135"/>
      <c r="T72" s="135"/>
      <c r="U72" s="135"/>
      <c r="V72" s="136"/>
      <c r="W72" s="91">
        <f>IF(OR(X19="",X23="",X27="",X30="",X34="",X38="",X41="",X46="",X51="",X56="",X61="",X66=""),"Error",SUM(X19,X23,X27,X30,X34,X38,X41,X46,X51,X56,X61,X66))</f>
        <v>7</v>
      </c>
      <c r="X72" s="92" t="s">
        <v>66</v>
      </c>
      <c r="Y72"/>
      <c r="Z72"/>
    </row>
    <row r="73" spans="2:27" x14ac:dyDescent="0.25">
      <c r="H73" s="22"/>
    </row>
    <row r="75" spans="2:27" ht="30" x14ac:dyDescent="0.25">
      <c r="B75" s="147" t="s">
        <v>29</v>
      </c>
      <c r="C75" s="148"/>
      <c r="D75" s="148"/>
      <c r="E75" s="148"/>
      <c r="F75" s="149"/>
      <c r="G75" s="150" t="str">
        <f>IF(AND(G36&gt;='Seuils notations'!$D$35,G36&lt;='Seuils notations'!$E$35,G72&gt;='Seuils notations'!$F$35,G72&lt;='Seuils notations'!$G$35),'Seuils notations'!$B$35,IF(AND(G36&gt;='Seuils notations'!$D$36,G36&lt;='Seuils notations'!$E$36,G72&gt;='Seuils notations'!$F$36,G72&lt;='Seuils notations'!$G$36),'Seuils notations'!$B$36,IF(AND(G36&gt;='Seuils notations'!$D$37,G36&lt;='Seuils notations'!$E$35,G72&gt;='Seuils notations'!$F$37,G72&lt;='Seuils notations'!$G$37),'Seuils notations'!$B$37,IF(AND(G36&gt;='Seuils notations'!$D$38,G36&lt;='Seuils notations'!$E$38,G72&gt;='Seuils notations'!$F$38,G72&lt;='Seuils notations'!$G$38),'Seuils notations'!B38,IF(AND(G36&gt;='Seuils notations'!$D$39,G36&lt;='Seuils notations'!$E$39,G72&gt;='Seuils notations'!$F$39,G72&lt;='Seuils notations'!$G$39),'Seuils notations'!$B$39,"error")))))</f>
        <v>Demandeur</v>
      </c>
      <c r="H75" s="151"/>
      <c r="Q75" s="147" t="s">
        <v>29</v>
      </c>
      <c r="R75" s="148"/>
      <c r="S75" s="148"/>
      <c r="T75" s="148"/>
      <c r="U75" s="148"/>
      <c r="V75" s="148"/>
      <c r="W75" s="141" t="str">
        <f>IF(AND(W72&gt;='Seuils notations'!$D$86,W72&lt;='Seuils notations'!$E$86),'Seuils notations'!$B$86,IF(AND(W72&gt;='Seuils notations'!$D$85,W72&lt;='Seuils notations'!$E$85),'Seuils notations'!$B$85,IF(AND(W72&gt;='Seuils notations'!$D$84,W72&lt;='Seuils notations'!$E$84),'Seuils notations'!$B$84,"error")))</f>
        <v>Intermédiaire</v>
      </c>
      <c r="X75" s="141"/>
    </row>
    <row r="77" spans="2:27" ht="14.4" x14ac:dyDescent="0.3">
      <c r="B77" s="29" t="s">
        <v>131</v>
      </c>
      <c r="C77"/>
      <c r="D77"/>
      <c r="E77"/>
      <c r="F77"/>
      <c r="G77"/>
      <c r="H77"/>
      <c r="I77"/>
      <c r="J77"/>
      <c r="Q77" s="29" t="s">
        <v>131</v>
      </c>
    </row>
    <row r="78" spans="2:27" ht="16.8" x14ac:dyDescent="0.3">
      <c r="D78" s="23"/>
    </row>
    <row r="84" spans="2:16" ht="14.4" x14ac:dyDescent="0.3">
      <c r="B84"/>
      <c r="C84"/>
      <c r="D84"/>
      <c r="E84"/>
      <c r="F84"/>
      <c r="G84"/>
      <c r="H84"/>
      <c r="I84"/>
      <c r="J84"/>
    </row>
    <row r="85" spans="2:16" ht="14.4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ht="14.4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ht="14.4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ht="14.4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ht="14.4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4.4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4.4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4.4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4.4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4.4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4.4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4.4" x14ac:dyDescent="0.3">
      <c r="E96"/>
      <c r="F96"/>
      <c r="G96"/>
      <c r="H96"/>
      <c r="I96"/>
      <c r="J96"/>
      <c r="K96"/>
      <c r="L96"/>
      <c r="M96"/>
      <c r="N96"/>
      <c r="O96"/>
      <c r="P96"/>
    </row>
    <row r="97" spans="5:16" ht="14.4" x14ac:dyDescent="0.3">
      <c r="E97"/>
      <c r="F97"/>
      <c r="G97"/>
      <c r="H97"/>
      <c r="I97"/>
      <c r="J97"/>
      <c r="K97"/>
      <c r="L97"/>
      <c r="M97"/>
      <c r="N97"/>
      <c r="O97"/>
      <c r="P97"/>
    </row>
    <row r="98" spans="5:16" ht="14.4" x14ac:dyDescent="0.3">
      <c r="E98"/>
      <c r="F98"/>
      <c r="G98"/>
      <c r="H98"/>
      <c r="I98"/>
      <c r="J98"/>
      <c r="K98"/>
      <c r="L98"/>
      <c r="M98"/>
      <c r="N98"/>
      <c r="O98"/>
      <c r="P98"/>
    </row>
    <row r="99" spans="5:16" ht="14.4" x14ac:dyDescent="0.3">
      <c r="E99"/>
      <c r="F99"/>
      <c r="G99"/>
      <c r="H99"/>
      <c r="I99"/>
      <c r="J99"/>
      <c r="K99"/>
      <c r="L99"/>
      <c r="M99"/>
      <c r="N99"/>
      <c r="O99"/>
      <c r="P99"/>
    </row>
    <row r="100" spans="5:16" ht="14.4" x14ac:dyDescent="0.3">
      <c r="E100"/>
      <c r="F100"/>
      <c r="G100"/>
      <c r="H100"/>
      <c r="I100"/>
      <c r="J100"/>
      <c r="K100"/>
      <c r="L100"/>
      <c r="M100"/>
      <c r="N100"/>
      <c r="O100"/>
      <c r="P100"/>
    </row>
    <row r="101" spans="5:16" ht="14.4" x14ac:dyDescent="0.3">
      <c r="E101"/>
      <c r="F101"/>
      <c r="G101"/>
      <c r="H101"/>
      <c r="I101"/>
      <c r="J101"/>
      <c r="K101"/>
      <c r="L101"/>
      <c r="M101"/>
      <c r="N101"/>
      <c r="O101"/>
      <c r="P101"/>
    </row>
    <row r="102" spans="5:16" ht="14.4" x14ac:dyDescent="0.3">
      <c r="E102"/>
      <c r="F102"/>
      <c r="G102"/>
      <c r="H102"/>
      <c r="I102"/>
      <c r="J102"/>
      <c r="K102"/>
      <c r="L102"/>
      <c r="M102"/>
      <c r="N102"/>
      <c r="O102"/>
      <c r="P102"/>
    </row>
    <row r="103" spans="5:16" ht="14.4" x14ac:dyDescent="0.3">
      <c r="E103"/>
      <c r="F103"/>
      <c r="G103"/>
      <c r="H103"/>
      <c r="I103"/>
      <c r="J103"/>
      <c r="K103"/>
      <c r="L103"/>
      <c r="M103"/>
      <c r="N103"/>
      <c r="O103"/>
      <c r="P103"/>
    </row>
    <row r="104" spans="5:16" ht="14.4" x14ac:dyDescent="0.3">
      <c r="E104"/>
      <c r="F104"/>
      <c r="G104"/>
      <c r="H104"/>
      <c r="I104"/>
      <c r="J104"/>
      <c r="K104"/>
      <c r="L104"/>
      <c r="M104"/>
      <c r="N104"/>
      <c r="O104"/>
      <c r="P104"/>
    </row>
    <row r="105" spans="5:16" ht="14.4" x14ac:dyDescent="0.3">
      <c r="E105"/>
      <c r="F105"/>
      <c r="G105"/>
      <c r="H105"/>
      <c r="I105"/>
      <c r="J105"/>
      <c r="K105"/>
      <c r="L105"/>
      <c r="M105"/>
      <c r="N105"/>
      <c r="O105"/>
      <c r="P105"/>
    </row>
    <row r="106" spans="5:16" ht="14.4" x14ac:dyDescent="0.3">
      <c r="E106"/>
      <c r="F106"/>
      <c r="G106"/>
      <c r="H106"/>
      <c r="I106"/>
      <c r="J106"/>
      <c r="K106"/>
      <c r="L106"/>
      <c r="M106"/>
      <c r="N106"/>
      <c r="O106"/>
      <c r="P106"/>
    </row>
  </sheetData>
  <mergeCells count="20">
    <mergeCell ref="C4:D4"/>
    <mergeCell ref="B2:AB2"/>
    <mergeCell ref="W75:X75"/>
    <mergeCell ref="B10:B14"/>
    <mergeCell ref="B39:B69"/>
    <mergeCell ref="B36:E36"/>
    <mergeCell ref="B72:E72"/>
    <mergeCell ref="B17:B34"/>
    <mergeCell ref="Q75:V75"/>
    <mergeCell ref="B75:F75"/>
    <mergeCell ref="G75:H75"/>
    <mergeCell ref="J40:N40"/>
    <mergeCell ref="J45:N45"/>
    <mergeCell ref="J50:N50"/>
    <mergeCell ref="J55:N55"/>
    <mergeCell ref="J60:N60"/>
    <mergeCell ref="Q17:Q69"/>
    <mergeCell ref="Q72:V72"/>
    <mergeCell ref="J65:N65"/>
    <mergeCell ref="J26:O26"/>
  </mergeCells>
  <conditionalFormatting sqref="H19">
    <cfRule type="containsText" dxfId="24" priority="26" operator="containsText" text="erreur">
      <formula>NOT(ISERROR(SEARCH("erreur",H19)))</formula>
    </cfRule>
  </conditionalFormatting>
  <conditionalFormatting sqref="H27">
    <cfRule type="containsText" dxfId="23" priority="6" operator="containsText" text="erreur">
      <formula>NOT(ISERROR(SEARCH("erreur",H27)))</formula>
    </cfRule>
  </conditionalFormatting>
  <conditionalFormatting sqref="H66 H61 H56 H51 H46 H41 H32">
    <cfRule type="containsText" dxfId="22" priority="5" operator="containsText" text="erreur">
      <formula>NOT(ISERROR(SEARCH("erreur",H32)))</formula>
    </cfRule>
  </conditionalFormatting>
  <conditionalFormatting sqref="X66">
    <cfRule type="containsText" dxfId="21" priority="2" operator="containsText" text="erreur">
      <formula>NOT(ISERROR(SEARCH("erreur",X66)))</formula>
    </cfRule>
  </conditionalFormatting>
  <conditionalFormatting sqref="X19 X23 X27 X30 X34 X38 X41 X46 X51 X56 X61">
    <cfRule type="containsText" dxfId="20" priority="1" operator="containsText" text="erreur">
      <formula>NOT(ISERROR(SEARCH("erreur",X19)))</formula>
    </cfRule>
  </conditionalFormatting>
  <dataValidations xWindow="704" yWindow="478" count="3">
    <dataValidation errorStyle="information" sqref="D19 D27 D66 D41 D61 D46 D51 D56 T19 T61 T27 T30 T34 T38 T41 T46 T66 T51 T56 T23"/>
    <dataValidation type="whole" errorStyle="warning" showErrorMessage="1" error="Formulaire incomplet : merci de remplir chaque champ ci-dessus avec une estimation aussi précise que possible" sqref="G19:H25 G27:H29 G41:H44 G46:H48 G51:H53 G56:H58 G61:H63 G66:H68 W19:X19 W23:X23 W61:X61 W27:X27 W30:X30 W34:X34 W38:X38 W41:X41 W46:X46 W51:X51 W66:X66 W56:X56">
      <formula1>0</formula1>
      <formula2>1000000000</formula2>
    </dataValidation>
    <dataValidation type="whole" errorStyle="information" allowBlank="1" showErrorMessage="1" error="Demande refusée : le budget cave doit être d'au moins 4K€" sqref="E15">
      <formula1>4</formula1>
      <formula2>20</formula2>
    </dataValidation>
  </dataValidations>
  <pageMargins left="0.7" right="0.7" top="0.75" bottom="0.75" header="0.3" footer="0.3"/>
  <pageSetup orientation="portrait" r:id="rId1"/>
  <ignoredErrors>
    <ignoredError sqref="J19:M19 J20:M20 J27:O28 J41:N42 J46:N47 J51:N52 J56:N57 J61:N62 J66:N67 Z19:AA20 Z23:AA24 Z27:AA28 Z30:AA31 Z34:AA35 Z38:AA39 Z41:AA42 Z46:AA67 T19:T67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F7DB4ED0-2D31-43EC-8784-2E8CEC811A38}">
            <xm:f>NOT(ISERROR(SEARCH('Seuils notations'!$B$39,G75)))</xm:f>
            <xm:f>'Seuils notations'!$B$39</xm:f>
            <x14:dxf>
              <fill>
                <patternFill>
                  <bgColor theme="0" tint="-0.499984740745262"/>
                </patternFill>
              </fill>
            </x14:dxf>
          </x14:cfRule>
          <x14:cfRule type="containsText" priority="36" operator="containsText" id="{BCD6028F-E5D8-4A13-8869-37760F8AFFA5}">
            <xm:f>NOT(ISERROR(SEARCH('Seuils notations'!$B$37,G75)))</xm:f>
            <xm:f>'Seuils notations'!$B$37</xm:f>
            <x14:dxf>
              <fill>
                <patternFill>
                  <bgColor rgb="FF001432"/>
                </patternFill>
              </fill>
            </x14:dxf>
          </x14:cfRule>
          <x14:cfRule type="containsText" priority="37" operator="containsText" id="{51A5EE45-E88F-4CA5-B0D1-9D65CCEABB9F}">
            <xm:f>NOT(ISERROR(SEARCH('Seuils notations'!$B$36,G75)))</xm:f>
            <xm:f>'Seuils notations'!$B$36</xm:f>
            <x14:dxf>
              <fill>
                <patternFill>
                  <bgColor rgb="FFC41300"/>
                </patternFill>
              </fill>
            </x14:dxf>
          </x14:cfRule>
          <x14:cfRule type="containsText" priority="38" operator="containsText" id="{7D26AC11-6310-4DA6-9149-88F5AD56E3C7}">
            <xm:f>NOT(ISERROR(SEARCH('Seuils notations'!$B$35,G75)))</xm:f>
            <xm:f>'Seuils notations'!$B$35</xm:f>
            <x14:dxf>
              <fill>
                <patternFill>
                  <bgColor rgb="FF34AB8E"/>
                </patternFill>
              </fill>
            </x14:dxf>
          </x14:cfRule>
          <x14:cfRule type="containsText" priority="39" operator="containsText" id="{6DE7998E-4AE0-4D75-8F5B-61C36BAAF9C2}">
            <xm:f>NOT(ISERROR(SEARCH('Seuils notations'!$B$38,G75)))</xm:f>
            <xm:f>'Seuils notations'!$B$38</xm:f>
            <x14:dxf>
              <fill>
                <patternFill>
                  <bgColor rgb="FF00B0F0"/>
                </patternFill>
              </fill>
            </x14:dxf>
          </x14:cfRule>
          <xm:sqref>G75</xm:sqref>
        </x14:conditionalFormatting>
        <x14:conditionalFormatting xmlns:xm="http://schemas.microsoft.com/office/excel/2006/main">
          <x14:cfRule type="containsText" priority="30" operator="containsText" id="{77404534-0E92-4BFA-BF58-CA018865B24E}">
            <xm:f>NOT(ISERROR(SEARCH('Seuils notations'!$B$39,W75)))</xm:f>
            <xm:f>'Seuils notations'!$B$39</xm:f>
            <x14:dxf>
              <fill>
                <patternFill>
                  <bgColor theme="0" tint="-0.499984740745262"/>
                </patternFill>
              </fill>
            </x14:dxf>
          </x14:cfRule>
          <x14:cfRule type="containsText" priority="31" operator="containsText" id="{9B0D52AE-3AB3-4D22-AA46-BBDDE5E26BAE}">
            <xm:f>NOT(ISERROR(SEARCH('Seuils notations'!$B$37,W75)))</xm:f>
            <xm:f>'Seuils notations'!$B$37</xm:f>
            <x14:dxf>
              <fill>
                <patternFill>
                  <bgColor rgb="FF001432"/>
                </patternFill>
              </fill>
            </x14:dxf>
          </x14:cfRule>
          <x14:cfRule type="containsText" priority="32" operator="containsText" id="{66592AD5-5DB2-4AB1-A339-3FA9419592C7}">
            <xm:f>NOT(ISERROR(SEARCH('Seuils notations'!$B$36,W75)))</xm:f>
            <xm:f>'Seuils notations'!$B$36</xm:f>
            <x14:dxf>
              <fill>
                <patternFill>
                  <bgColor rgb="FFC41300"/>
                </patternFill>
              </fill>
            </x14:dxf>
          </x14:cfRule>
          <x14:cfRule type="containsText" priority="33" operator="containsText" id="{279F8C8D-84CA-4837-A2F6-EE40105633F5}">
            <xm:f>NOT(ISERROR(SEARCH('Seuils notations'!$B$35,W75)))</xm:f>
            <xm:f>'Seuils notations'!$B$35</xm:f>
            <x14:dxf>
              <fill>
                <patternFill>
                  <bgColor rgb="FF34AB8E"/>
                </patternFill>
              </fill>
            </x14:dxf>
          </x14:cfRule>
          <x14:cfRule type="containsText" priority="34" operator="containsText" id="{5B95AEE9-A91E-4570-B31B-8694A6FF839D}">
            <xm:f>NOT(ISERROR(SEARCH('Seuils notations'!$B$38,W75)))</xm:f>
            <xm:f>'Seuils notations'!$B$38</xm:f>
            <x14:dxf>
              <fill>
                <patternFill>
                  <bgColor rgb="FF00B0F0"/>
                </patternFill>
              </fill>
            </x14:dxf>
          </x14:cfRule>
          <xm:sqref>W75</xm:sqref>
        </x14:conditionalFormatting>
        <x14:conditionalFormatting xmlns:xm="http://schemas.microsoft.com/office/excel/2006/main">
          <x14:cfRule type="containsText" priority="27" operator="containsText" id="{075E8143-325C-4314-87C7-E4E86EAF811A}">
            <xm:f>NOT(ISERROR(SEARCH('Seuils notations'!$B$84,W75)))</xm:f>
            <xm:f>'Seuils notations'!$B$84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8" operator="containsText" id="{07A90DED-0F1B-4B64-B499-FB3FD8812B38}">
            <xm:f>NOT(ISERROR(SEARCH('Seuils notations'!$B$86,W75)))</xm:f>
            <xm:f>'Seuils notations'!$B$86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29" operator="containsText" id="{D3C75163-DF37-4F1F-882C-8401E6E00050}">
            <xm:f>NOT(ISERROR(SEARCH('Seuils notations'!$B$85,W75)))</xm:f>
            <xm:f>'Seuils notations'!$B$85</xm:f>
            <x14:dxf>
              <fill>
                <patternFill>
                  <bgColor rgb="FFFFC000"/>
                </patternFill>
              </fill>
            </x14:dxf>
          </x14:cfRule>
          <xm:sqref>W75:X75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04" yWindow="478" count="2">
        <x14:dataValidation type="list" allowBlank="1" showInputMessage="1" showErrorMessage="1" errorTitle="Erreur" error="Veuillez sélectionner un secteur de la liste." promptTitle="Secteur" prompt="Veuillez sélectionner un secteur de la liste.">
          <x14:formula1>
            <xm:f>'Seuils notations'!$A$92:$A$102</xm:f>
          </x14:formula1>
          <xm:sqref>E12</xm:sqref>
        </x14:dataValidation>
        <x14:dataValidation type="list" allowBlank="1" showInputMessage="1" showErrorMessage="1" errorTitle="Erreur" error="Veuillez sélectionner une région de la liste." promptTitle="Région" prompt="Veuillez sélectionner une région de la liste.">
          <x14:formula1>
            <xm:f>'Seuils notations'!$A$104:$A$116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116"/>
  <sheetViews>
    <sheetView showGridLines="0" topLeftCell="A7" zoomScaleNormal="100" workbookViewId="0">
      <selection activeCell="B31" sqref="B31"/>
    </sheetView>
  </sheetViews>
  <sheetFormatPr defaultRowHeight="13.8" x14ac:dyDescent="0.25"/>
  <cols>
    <col min="1" max="1" width="87.5546875" style="50" bestFit="1" customWidth="1"/>
    <col min="2" max="2" width="47.33203125" style="50" customWidth="1"/>
    <col min="3" max="3" width="4.5546875" style="50" customWidth="1"/>
    <col min="4" max="4" width="17.5546875" style="50" bestFit="1" customWidth="1"/>
    <col min="5" max="10" width="8.88671875" style="50"/>
    <col min="11" max="11" width="13.6640625" style="50" bestFit="1" customWidth="1"/>
    <col min="12" max="12" width="28.21875" style="50" bestFit="1" customWidth="1"/>
    <col min="13" max="13" width="8.88671875" style="50"/>
    <col min="14" max="14" width="8" style="50" customWidth="1"/>
    <col min="15" max="15" width="14.44140625" style="50" bestFit="1" customWidth="1"/>
    <col min="16" max="17" width="8.88671875" style="50"/>
    <col min="18" max="16384" width="8.88671875" style="24"/>
  </cols>
  <sheetData>
    <row r="1" spans="1:10" x14ac:dyDescent="0.25">
      <c r="A1" s="49" t="s">
        <v>7</v>
      </c>
    </row>
    <row r="3" spans="1:10" ht="15.6" x14ac:dyDescent="0.25">
      <c r="A3" s="76" t="str">
        <f>UPPER("Perspective de Développement")</f>
        <v>PERSPECTIVE DE DÉVELOPPEMENT</v>
      </c>
    </row>
    <row r="4" spans="1:10" x14ac:dyDescent="0.25">
      <c r="B4" s="41" t="s">
        <v>8</v>
      </c>
      <c r="C4" s="57"/>
      <c r="D4" s="77" t="s">
        <v>40</v>
      </c>
      <c r="E4" s="55">
        <v>1</v>
      </c>
      <c r="F4" s="55">
        <v>2</v>
      </c>
      <c r="G4" s="55">
        <v>3</v>
      </c>
      <c r="H4" s="55">
        <v>4</v>
      </c>
      <c r="I4" s="57"/>
      <c r="J4" s="58"/>
    </row>
    <row r="5" spans="1:10" x14ac:dyDescent="0.25">
      <c r="B5" s="59"/>
      <c r="C5" s="53"/>
      <c r="D5" s="77" t="s">
        <v>38</v>
      </c>
      <c r="E5" s="56">
        <v>0</v>
      </c>
      <c r="F5" s="56">
        <v>3</v>
      </c>
      <c r="G5" s="56">
        <v>6</v>
      </c>
      <c r="H5" s="56">
        <v>9</v>
      </c>
      <c r="I5" s="53"/>
      <c r="J5" s="60"/>
    </row>
    <row r="6" spans="1:10" x14ac:dyDescent="0.25">
      <c r="B6" s="59"/>
      <c r="C6" s="53"/>
      <c r="D6" s="43"/>
      <c r="E6" s="42"/>
      <c r="F6" s="42"/>
      <c r="G6" s="42"/>
      <c r="H6" s="42"/>
      <c r="I6" s="42"/>
      <c r="J6" s="60"/>
    </row>
    <row r="7" spans="1:10" x14ac:dyDescent="0.25">
      <c r="B7" s="59"/>
      <c r="C7" s="61"/>
      <c r="D7" s="53"/>
      <c r="E7" s="42"/>
      <c r="F7" s="42"/>
      <c r="G7" s="42"/>
      <c r="H7" s="42"/>
      <c r="I7" s="42"/>
      <c r="J7" s="60"/>
    </row>
    <row r="8" spans="1:10" x14ac:dyDescent="0.25">
      <c r="B8" s="41" t="s">
        <v>9</v>
      </c>
      <c r="C8" s="53"/>
      <c r="D8" s="77" t="s">
        <v>40</v>
      </c>
      <c r="E8" s="55">
        <v>6</v>
      </c>
      <c r="F8" s="55">
        <v>5</v>
      </c>
      <c r="G8" s="55">
        <v>4</v>
      </c>
      <c r="H8" s="55">
        <v>3</v>
      </c>
      <c r="I8" s="55">
        <v>2</v>
      </c>
      <c r="J8" s="64">
        <v>1</v>
      </c>
    </row>
    <row r="9" spans="1:10" x14ac:dyDescent="0.25">
      <c r="B9" s="62"/>
      <c r="C9" s="63"/>
      <c r="D9" s="77" t="s">
        <v>38</v>
      </c>
      <c r="E9" s="56">
        <v>0</v>
      </c>
      <c r="F9" s="56">
        <v>0</v>
      </c>
      <c r="G9" s="56">
        <v>0</v>
      </c>
      <c r="H9" s="56">
        <v>3</v>
      </c>
      <c r="I9" s="56">
        <v>6</v>
      </c>
      <c r="J9" s="65">
        <v>9</v>
      </c>
    </row>
    <row r="10" spans="1:10" x14ac:dyDescent="0.25">
      <c r="C10" s="44"/>
      <c r="E10" s="42"/>
      <c r="F10" s="42"/>
      <c r="G10" s="42"/>
      <c r="H10" s="42"/>
      <c r="I10" s="42"/>
      <c r="J10" s="42"/>
    </row>
    <row r="11" spans="1:10" x14ac:dyDescent="0.25">
      <c r="E11" s="42"/>
      <c r="F11" s="42"/>
      <c r="G11" s="42"/>
      <c r="H11" s="42"/>
      <c r="I11" s="42"/>
      <c r="J11" s="42"/>
    </row>
    <row r="12" spans="1:10" x14ac:dyDescent="0.25">
      <c r="E12" s="42"/>
      <c r="F12" s="42"/>
      <c r="G12" s="42"/>
      <c r="H12" s="42"/>
      <c r="I12" s="42"/>
      <c r="J12" s="42"/>
    </row>
    <row r="13" spans="1:10" ht="15.6" x14ac:dyDescent="0.25">
      <c r="A13" s="76" t="str">
        <f>UPPER("AUTONOMIE v-à-v du numérique")</f>
        <v>AUTONOMIE V-À-V DU NUMÉRIQUE</v>
      </c>
      <c r="E13" s="42"/>
      <c r="F13" s="42"/>
      <c r="G13" s="42"/>
      <c r="H13" s="42"/>
      <c r="I13" s="42"/>
      <c r="J13" s="42"/>
    </row>
    <row r="14" spans="1:10" ht="27" customHeight="1" x14ac:dyDescent="0.25">
      <c r="B14" s="45" t="s">
        <v>137</v>
      </c>
      <c r="C14" s="71"/>
      <c r="D14" s="77" t="s">
        <v>40</v>
      </c>
      <c r="E14" s="55">
        <v>1</v>
      </c>
      <c r="F14" s="55">
        <v>2</v>
      </c>
      <c r="G14" s="55">
        <v>3</v>
      </c>
      <c r="H14" s="55">
        <v>4</v>
      </c>
      <c r="I14" s="55">
        <v>5</v>
      </c>
      <c r="J14" s="24"/>
    </row>
    <row r="15" spans="1:10" x14ac:dyDescent="0.25">
      <c r="B15" s="66"/>
      <c r="C15" s="53"/>
      <c r="D15" s="77" t="s">
        <v>38</v>
      </c>
      <c r="E15" s="56">
        <v>0</v>
      </c>
      <c r="F15" s="56">
        <v>1</v>
      </c>
      <c r="G15" s="56">
        <v>2</v>
      </c>
      <c r="H15" s="56">
        <v>3</v>
      </c>
      <c r="I15" s="56">
        <v>4</v>
      </c>
      <c r="J15" s="24"/>
    </row>
    <row r="16" spans="1:10" x14ac:dyDescent="0.25">
      <c r="B16" s="66"/>
      <c r="C16" s="53"/>
      <c r="D16" s="42"/>
      <c r="E16" s="42"/>
      <c r="F16" s="43"/>
      <c r="G16" s="43"/>
      <c r="H16" s="43"/>
      <c r="I16" s="67"/>
      <c r="J16" s="24"/>
    </row>
    <row r="17" spans="1:14" x14ac:dyDescent="0.25">
      <c r="B17" s="59"/>
      <c r="C17" s="61"/>
      <c r="D17" s="53"/>
      <c r="E17" s="42"/>
      <c r="F17" s="42"/>
      <c r="G17" s="42"/>
      <c r="H17" s="42"/>
      <c r="I17" s="68"/>
      <c r="J17" s="24"/>
    </row>
    <row r="18" spans="1:14" x14ac:dyDescent="0.25">
      <c r="B18" s="41" t="s">
        <v>10</v>
      </c>
      <c r="C18" s="53"/>
      <c r="D18" s="77" t="s">
        <v>40</v>
      </c>
      <c r="E18" s="55">
        <v>1</v>
      </c>
      <c r="F18" s="55">
        <v>2</v>
      </c>
      <c r="G18" s="55">
        <v>3</v>
      </c>
      <c r="H18" s="55">
        <v>4</v>
      </c>
      <c r="I18" s="55">
        <v>5</v>
      </c>
      <c r="J18" s="24"/>
    </row>
    <row r="19" spans="1:14" x14ac:dyDescent="0.25">
      <c r="B19" s="69"/>
      <c r="C19" s="53"/>
      <c r="D19" s="77" t="s">
        <v>38</v>
      </c>
      <c r="E19" s="56">
        <v>0</v>
      </c>
      <c r="F19" s="56">
        <v>1</v>
      </c>
      <c r="G19" s="56">
        <v>2</v>
      </c>
      <c r="H19" s="56">
        <v>3</v>
      </c>
      <c r="I19" s="56">
        <v>4</v>
      </c>
      <c r="J19" s="24"/>
    </row>
    <row r="20" spans="1:14" x14ac:dyDescent="0.25">
      <c r="B20" s="59"/>
      <c r="C20" s="61"/>
      <c r="D20" s="53"/>
      <c r="E20" s="42"/>
      <c r="F20" s="42"/>
      <c r="G20" s="42"/>
      <c r="H20" s="42"/>
      <c r="I20" s="68"/>
      <c r="J20" s="24"/>
    </row>
    <row r="21" spans="1:14" x14ac:dyDescent="0.25">
      <c r="B21" s="41" t="s">
        <v>11</v>
      </c>
      <c r="C21" s="53"/>
      <c r="D21" s="77" t="s">
        <v>40</v>
      </c>
      <c r="E21" s="55">
        <v>1</v>
      </c>
      <c r="F21" s="55">
        <v>2</v>
      </c>
      <c r="G21" s="55">
        <v>3</v>
      </c>
      <c r="H21" s="55">
        <v>4</v>
      </c>
      <c r="I21" s="55">
        <v>5</v>
      </c>
      <c r="J21" s="24"/>
    </row>
    <row r="22" spans="1:14" x14ac:dyDescent="0.25">
      <c r="B22" s="70"/>
      <c r="C22" s="53"/>
      <c r="D22" s="77" t="s">
        <v>38</v>
      </c>
      <c r="E22" s="56">
        <v>0</v>
      </c>
      <c r="F22" s="56">
        <v>1</v>
      </c>
      <c r="G22" s="56">
        <v>2</v>
      </c>
      <c r="H22" s="56">
        <v>3</v>
      </c>
      <c r="I22" s="56">
        <v>4</v>
      </c>
      <c r="J22" s="24"/>
    </row>
    <row r="23" spans="1:14" x14ac:dyDescent="0.25">
      <c r="B23" s="59"/>
      <c r="C23" s="53"/>
      <c r="D23" s="53"/>
      <c r="E23" s="42"/>
      <c r="F23" s="42"/>
      <c r="G23" s="42"/>
      <c r="H23" s="42"/>
      <c r="I23" s="68"/>
      <c r="J23" s="24"/>
    </row>
    <row r="24" spans="1:14" ht="26.4" x14ac:dyDescent="0.25">
      <c r="B24" s="45" t="s">
        <v>12</v>
      </c>
      <c r="C24" s="53"/>
      <c r="D24" s="77" t="s">
        <v>40</v>
      </c>
      <c r="E24" s="55">
        <v>1</v>
      </c>
      <c r="F24" s="55">
        <v>2</v>
      </c>
      <c r="G24" s="55">
        <v>3</v>
      </c>
      <c r="H24" s="55">
        <v>4</v>
      </c>
      <c r="I24" s="55">
        <v>5</v>
      </c>
      <c r="J24" s="24"/>
    </row>
    <row r="25" spans="1:14" x14ac:dyDescent="0.25">
      <c r="B25" s="69"/>
      <c r="C25" s="53"/>
      <c r="D25" s="77" t="s">
        <v>38</v>
      </c>
      <c r="E25" s="56">
        <v>0</v>
      </c>
      <c r="F25" s="56">
        <v>1</v>
      </c>
      <c r="G25" s="56">
        <v>2</v>
      </c>
      <c r="H25" s="56">
        <v>3</v>
      </c>
      <c r="I25" s="56">
        <v>4</v>
      </c>
      <c r="J25" s="24"/>
    </row>
    <row r="26" spans="1:14" x14ac:dyDescent="0.25">
      <c r="B26" s="59"/>
      <c r="C26" s="53"/>
      <c r="D26" s="43"/>
      <c r="E26" s="42"/>
      <c r="F26" s="42"/>
      <c r="G26" s="42"/>
      <c r="H26" s="42"/>
      <c r="I26" s="68"/>
      <c r="J26" s="24"/>
    </row>
    <row r="27" spans="1:14" ht="26.4" x14ac:dyDescent="0.25">
      <c r="B27" s="45" t="s">
        <v>13</v>
      </c>
      <c r="C27" s="53"/>
      <c r="D27" s="77" t="s">
        <v>40</v>
      </c>
      <c r="E27" s="55">
        <v>1</v>
      </c>
      <c r="F27" s="55">
        <v>2</v>
      </c>
      <c r="G27" s="55">
        <v>3</v>
      </c>
      <c r="H27" s="55">
        <v>4</v>
      </c>
      <c r="I27" s="55">
        <v>5</v>
      </c>
      <c r="J27" s="24"/>
    </row>
    <row r="28" spans="1:14" x14ac:dyDescent="0.25">
      <c r="B28" s="70"/>
      <c r="C28" s="53"/>
      <c r="D28" s="77" t="s">
        <v>38</v>
      </c>
      <c r="E28" s="56">
        <v>0</v>
      </c>
      <c r="F28" s="56">
        <v>1</v>
      </c>
      <c r="G28" s="56">
        <v>2</v>
      </c>
      <c r="H28" s="56">
        <v>3</v>
      </c>
      <c r="I28" s="56">
        <v>4</v>
      </c>
      <c r="J28" s="24"/>
    </row>
    <row r="29" spans="1:14" x14ac:dyDescent="0.25">
      <c r="B29" s="59"/>
      <c r="C29" s="53"/>
      <c r="D29" s="53"/>
      <c r="E29" s="42"/>
      <c r="F29" s="42"/>
      <c r="G29" s="42"/>
      <c r="H29" s="42"/>
      <c r="I29" s="68"/>
      <c r="J29" s="24"/>
    </row>
    <row r="30" spans="1:14" x14ac:dyDescent="0.25">
      <c r="B30" s="41" t="s">
        <v>138</v>
      </c>
      <c r="C30" s="53"/>
      <c r="D30" s="77" t="s">
        <v>40</v>
      </c>
      <c r="E30" s="55">
        <v>1</v>
      </c>
      <c r="F30" s="55">
        <v>2</v>
      </c>
      <c r="G30" s="55">
        <v>3</v>
      </c>
      <c r="H30" s="55">
        <v>4</v>
      </c>
      <c r="I30" s="55">
        <v>5</v>
      </c>
      <c r="J30" s="24"/>
    </row>
    <row r="31" spans="1:14" x14ac:dyDescent="0.25">
      <c r="B31" s="62"/>
      <c r="C31" s="63"/>
      <c r="D31" s="77" t="s">
        <v>38</v>
      </c>
      <c r="E31" s="56">
        <v>0</v>
      </c>
      <c r="F31" s="56">
        <v>1</v>
      </c>
      <c r="G31" s="56">
        <v>2</v>
      </c>
      <c r="H31" s="56">
        <v>3</v>
      </c>
      <c r="I31" s="56">
        <v>4</v>
      </c>
      <c r="J31" s="24"/>
    </row>
    <row r="32" spans="1:14" x14ac:dyDescent="0.25">
      <c r="A32" s="51"/>
      <c r="B32" s="51"/>
      <c r="C32" s="51"/>
      <c r="D32" s="51"/>
      <c r="E32" s="52"/>
      <c r="F32" s="52"/>
      <c r="G32" s="52"/>
      <c r="H32" s="52"/>
      <c r="I32" s="52"/>
      <c r="J32" s="52"/>
      <c r="K32" s="51"/>
      <c r="L32" s="51"/>
      <c r="M32" s="51"/>
      <c r="N32" s="51"/>
    </row>
    <row r="33" spans="1:19" ht="15.6" x14ac:dyDescent="0.25">
      <c r="A33" s="75" t="s">
        <v>62</v>
      </c>
      <c r="B33" s="51"/>
      <c r="C33" s="51"/>
      <c r="D33" s="51"/>
      <c r="E33" s="52"/>
      <c r="F33" s="52"/>
      <c r="G33" s="52"/>
      <c r="H33" s="52"/>
      <c r="I33" s="52"/>
      <c r="J33" s="52"/>
      <c r="K33" s="51"/>
      <c r="L33" s="51"/>
      <c r="M33" s="51"/>
      <c r="N33" s="51"/>
    </row>
    <row r="34" spans="1:19" x14ac:dyDescent="0.25">
      <c r="A34" s="53"/>
      <c r="B34" s="72"/>
      <c r="C34" s="57"/>
      <c r="D34" s="152" t="s">
        <v>31</v>
      </c>
      <c r="E34" s="153"/>
      <c r="F34" s="152" t="s">
        <v>32</v>
      </c>
      <c r="G34" s="153"/>
      <c r="H34" s="53"/>
    </row>
    <row r="35" spans="1:19" x14ac:dyDescent="0.25">
      <c r="A35" s="53"/>
      <c r="B35" s="80" t="s">
        <v>33</v>
      </c>
      <c r="C35" s="53"/>
      <c r="D35" s="78">
        <v>4</v>
      </c>
      <c r="E35" s="73">
        <v>18</v>
      </c>
      <c r="F35" s="78">
        <v>0</v>
      </c>
      <c r="G35" s="73">
        <v>12</v>
      </c>
      <c r="H35" s="53"/>
    </row>
    <row r="36" spans="1:19" x14ac:dyDescent="0.25">
      <c r="A36" s="53"/>
      <c r="B36" s="81" t="s">
        <v>133</v>
      </c>
      <c r="C36" s="53"/>
      <c r="D36" s="78">
        <v>0</v>
      </c>
      <c r="E36" s="73">
        <v>3</v>
      </c>
      <c r="F36" s="78">
        <v>0</v>
      </c>
      <c r="G36" s="73">
        <v>12</v>
      </c>
      <c r="H36" s="53"/>
    </row>
    <row r="37" spans="1:19" x14ac:dyDescent="0.25">
      <c r="A37" s="53"/>
      <c r="B37" s="82" t="s">
        <v>34</v>
      </c>
      <c r="C37" s="53"/>
      <c r="D37" s="78">
        <v>9</v>
      </c>
      <c r="E37" s="73">
        <v>18</v>
      </c>
      <c r="F37" s="78">
        <v>20</v>
      </c>
      <c r="G37" s="73">
        <v>24</v>
      </c>
      <c r="H37" s="53"/>
    </row>
    <row r="38" spans="1:19" x14ac:dyDescent="0.25">
      <c r="A38" s="53"/>
      <c r="B38" s="83" t="s">
        <v>35</v>
      </c>
      <c r="C38" s="53"/>
      <c r="D38" s="78">
        <v>9</v>
      </c>
      <c r="E38" s="73">
        <v>18</v>
      </c>
      <c r="F38" s="78">
        <v>12</v>
      </c>
      <c r="G38" s="73">
        <v>19</v>
      </c>
      <c r="H38" s="53"/>
    </row>
    <row r="39" spans="1:19" x14ac:dyDescent="0.25">
      <c r="A39" s="53"/>
      <c r="B39" s="84" t="s">
        <v>36</v>
      </c>
      <c r="C39" s="63"/>
      <c r="D39" s="79">
        <v>0</v>
      </c>
      <c r="E39" s="74">
        <v>8</v>
      </c>
      <c r="F39" s="79">
        <v>12</v>
      </c>
      <c r="G39" s="74">
        <v>24</v>
      </c>
      <c r="H39" s="53"/>
    </row>
    <row r="40" spans="1:19" x14ac:dyDescent="0.25">
      <c r="A40" s="53"/>
      <c r="B40" s="53"/>
      <c r="C40" s="53"/>
      <c r="D40" s="53"/>
      <c r="E40" s="53"/>
      <c r="F40" s="53"/>
      <c r="G40" s="53"/>
      <c r="H40" s="53"/>
    </row>
    <row r="43" spans="1:19" x14ac:dyDescent="0.25">
      <c r="A43" s="51"/>
      <c r="B43" s="46"/>
      <c r="C43" s="51"/>
      <c r="D43" s="47"/>
      <c r="E43" s="47"/>
      <c r="F43" s="48"/>
      <c r="G43" s="48"/>
      <c r="H43" s="48"/>
    </row>
    <row r="44" spans="1:19" ht="15.6" x14ac:dyDescent="0.25">
      <c r="A44" s="76" t="s">
        <v>37</v>
      </c>
      <c r="B44" s="51"/>
      <c r="C44" s="51"/>
      <c r="D44" s="51"/>
      <c r="E44" s="51"/>
      <c r="F44" s="51"/>
      <c r="G44" s="24"/>
      <c r="H44" s="154" t="s">
        <v>119</v>
      </c>
      <c r="I44" s="155"/>
      <c r="J44" s="155"/>
    </row>
    <row r="45" spans="1:19" x14ac:dyDescent="0.25">
      <c r="A45" s="51"/>
      <c r="B45" s="45" t="s">
        <v>41</v>
      </c>
      <c r="C45" s="71"/>
      <c r="D45" s="77" t="s">
        <v>40</v>
      </c>
      <c r="E45" s="55">
        <v>1</v>
      </c>
      <c r="F45" s="55">
        <v>0</v>
      </c>
      <c r="G45" s="24"/>
      <c r="H45" s="24"/>
      <c r="I45" s="24"/>
      <c r="J45" s="24"/>
      <c r="K45" s="112" t="s">
        <v>99</v>
      </c>
      <c r="L45" s="113" t="s">
        <v>100</v>
      </c>
      <c r="M45" s="113" t="s">
        <v>122</v>
      </c>
      <c r="N45" s="113" t="s">
        <v>101</v>
      </c>
      <c r="O45" s="113" t="s">
        <v>102</v>
      </c>
      <c r="R45" s="50"/>
      <c r="S45" s="50"/>
    </row>
    <row r="46" spans="1:19" x14ac:dyDescent="0.25">
      <c r="A46" s="51"/>
      <c r="B46" s="66"/>
      <c r="C46" s="53"/>
      <c r="D46" s="77" t="s">
        <v>38</v>
      </c>
      <c r="E46" s="56">
        <v>0</v>
      </c>
      <c r="F46" s="56">
        <v>0</v>
      </c>
      <c r="G46" s="24"/>
      <c r="H46" s="24"/>
      <c r="K46" s="114" t="s">
        <v>117</v>
      </c>
      <c r="L46" s="115" t="s">
        <v>41</v>
      </c>
      <c r="M46" s="125">
        <v>835.93485584116377</v>
      </c>
      <c r="N46" s="116">
        <v>0.82520716272572925</v>
      </c>
      <c r="O46" s="117" t="str">
        <f>IF(AND(N46&gt;=$R$47,N46&lt;=$S$47),$Q$47,IF(AND(N46&gt;=$R$48,N46&lt;=$S$48),$Q$48,IF(AND(N46&gt;=$R$49,N46&lt;=$S$49),$Q$49,IF(AND(N46&gt;=$R$50,N46&lt;=$S$50),$Q$50,"erreur"))))</f>
        <v>0 pt</v>
      </c>
      <c r="Q46" s="110" t="s">
        <v>104</v>
      </c>
      <c r="R46" s="54"/>
      <c r="S46" s="54"/>
    </row>
    <row r="47" spans="1:19" x14ac:dyDescent="0.25">
      <c r="A47" s="51"/>
      <c r="B47" s="66"/>
      <c r="C47" s="53"/>
      <c r="D47" s="42"/>
      <c r="E47" s="42"/>
      <c r="F47" s="43"/>
      <c r="G47" s="24"/>
      <c r="H47" s="24"/>
      <c r="K47" s="118" t="s">
        <v>118</v>
      </c>
      <c r="L47" s="115" t="s">
        <v>52</v>
      </c>
      <c r="M47" s="125">
        <v>919.85501772125792</v>
      </c>
      <c r="N47" s="116">
        <v>0.90805036300222897</v>
      </c>
      <c r="O47" s="117" t="str">
        <f t="shared" ref="O47:O56" si="0">IF(AND(N47&gt;=$R$47,N47&lt;=$S$47),$Q$47,IF(AND(N47&gt;=$R$48,N47&lt;=$S$48),$Q$48,IF(AND(N47&gt;=$R$49,N47&lt;=$S$49),$Q$49,IF(AND(N47&gt;=$R$50,N47&lt;=$S$50),$Q$50,"erreur"))))</f>
        <v>0 pt</v>
      </c>
      <c r="Q47" s="54" t="s">
        <v>103</v>
      </c>
      <c r="R47" s="111">
        <v>0.75</v>
      </c>
      <c r="S47" s="111">
        <v>1</v>
      </c>
    </row>
    <row r="48" spans="1:19" x14ac:dyDescent="0.25">
      <c r="A48" s="51"/>
      <c r="B48" s="59"/>
      <c r="C48" s="61"/>
      <c r="D48" s="53"/>
      <c r="E48" s="42"/>
      <c r="F48" s="42"/>
      <c r="G48" s="24"/>
      <c r="H48" s="24"/>
      <c r="K48" s="119" t="s">
        <v>105</v>
      </c>
      <c r="L48" s="115" t="s">
        <v>43</v>
      </c>
      <c r="M48" s="125">
        <v>337.56366200639786</v>
      </c>
      <c r="N48" s="116">
        <v>0.33323165054925752</v>
      </c>
      <c r="O48" s="117" t="str">
        <f t="shared" si="0"/>
        <v>1 pt</v>
      </c>
      <c r="Q48" s="54" t="s">
        <v>107</v>
      </c>
      <c r="R48" s="111">
        <v>0.3</v>
      </c>
      <c r="S48" s="111">
        <v>0.74990000000000001</v>
      </c>
    </row>
    <row r="49" spans="1:19" x14ac:dyDescent="0.25">
      <c r="A49" s="51"/>
      <c r="B49" s="41" t="s">
        <v>42</v>
      </c>
      <c r="C49" s="53"/>
      <c r="D49" s="77" t="s">
        <v>40</v>
      </c>
      <c r="E49" s="55">
        <v>1</v>
      </c>
      <c r="F49" s="55">
        <v>0</v>
      </c>
      <c r="G49" s="24"/>
      <c r="H49" s="24"/>
      <c r="K49" s="119" t="s">
        <v>108</v>
      </c>
      <c r="L49" s="115" t="s">
        <v>45</v>
      </c>
      <c r="M49" s="125">
        <v>173.29123406943989</v>
      </c>
      <c r="N49" s="116">
        <v>0.17106735841010848</v>
      </c>
      <c r="O49" s="117" t="str">
        <f t="shared" si="0"/>
        <v>2 pts</v>
      </c>
      <c r="Q49" s="54" t="s">
        <v>106</v>
      </c>
      <c r="R49" s="111">
        <v>0.15</v>
      </c>
      <c r="S49" s="111">
        <v>0.2999</v>
      </c>
    </row>
    <row r="50" spans="1:19" x14ac:dyDescent="0.25">
      <c r="A50" s="51"/>
      <c r="B50" s="69"/>
      <c r="C50" s="53"/>
      <c r="D50" s="77" t="s">
        <v>38</v>
      </c>
      <c r="E50" s="56">
        <v>0</v>
      </c>
      <c r="F50" s="56">
        <v>0</v>
      </c>
      <c r="G50" s="24"/>
      <c r="H50" s="24"/>
      <c r="K50" s="119" t="s">
        <v>109</v>
      </c>
      <c r="L50" s="115" t="s">
        <v>44</v>
      </c>
      <c r="M50" s="125">
        <v>192.78915052348279</v>
      </c>
      <c r="N50" s="116">
        <v>0.19031505481094055</v>
      </c>
      <c r="O50" s="117" t="str">
        <f t="shared" si="0"/>
        <v>2 pts</v>
      </c>
      <c r="Q50" s="54" t="s">
        <v>110</v>
      </c>
      <c r="R50" s="111">
        <v>0</v>
      </c>
      <c r="S50" s="111">
        <v>0.14990000000000001</v>
      </c>
    </row>
    <row r="51" spans="1:19" x14ac:dyDescent="0.25">
      <c r="A51" s="51"/>
      <c r="B51" s="59"/>
      <c r="C51" s="61"/>
      <c r="D51" s="53"/>
      <c r="E51" s="42"/>
      <c r="F51" s="42"/>
      <c r="G51" s="24"/>
      <c r="H51" s="24"/>
      <c r="K51" s="119" t="s">
        <v>111</v>
      </c>
      <c r="L51" s="115" t="s">
        <v>46</v>
      </c>
      <c r="M51" s="125">
        <v>370.56654563639654</v>
      </c>
      <c r="N51" s="116">
        <v>0.36581100260256322</v>
      </c>
      <c r="O51" s="117" t="str">
        <f t="shared" si="0"/>
        <v>1 pt</v>
      </c>
      <c r="R51" s="50"/>
      <c r="S51" s="50"/>
    </row>
    <row r="52" spans="1:19" x14ac:dyDescent="0.25">
      <c r="A52" s="51"/>
      <c r="B52" s="41" t="s">
        <v>43</v>
      </c>
      <c r="C52" s="53"/>
      <c r="D52" s="77" t="s">
        <v>40</v>
      </c>
      <c r="E52" s="55">
        <v>1</v>
      </c>
      <c r="F52" s="55">
        <v>0</v>
      </c>
      <c r="G52" s="24"/>
      <c r="H52" s="24"/>
      <c r="K52" s="119" t="s">
        <v>112</v>
      </c>
      <c r="L52" s="115" t="s">
        <v>47</v>
      </c>
      <c r="M52" s="125">
        <v>86.968535144534641</v>
      </c>
      <c r="N52" s="116">
        <v>8.5852453252255323E-2</v>
      </c>
      <c r="O52" s="117" t="str">
        <f t="shared" si="0"/>
        <v>3 pts</v>
      </c>
      <c r="R52" s="50"/>
      <c r="S52" s="50"/>
    </row>
    <row r="53" spans="1:19" x14ac:dyDescent="0.25">
      <c r="A53" s="51"/>
      <c r="B53" s="70"/>
      <c r="C53" s="53"/>
      <c r="D53" s="77" t="s">
        <v>38</v>
      </c>
      <c r="E53" s="56">
        <v>1</v>
      </c>
      <c r="F53" s="56">
        <v>0</v>
      </c>
      <c r="G53" s="24"/>
      <c r="H53" s="24"/>
      <c r="K53" s="119" t="s">
        <v>113</v>
      </c>
      <c r="L53" s="115" t="s">
        <v>48</v>
      </c>
      <c r="M53" s="125">
        <v>51.79760298347405</v>
      </c>
      <c r="N53" s="116">
        <v>5.1132875600665401E-2</v>
      </c>
      <c r="O53" s="117" t="str">
        <f t="shared" si="0"/>
        <v>3 pts</v>
      </c>
      <c r="R53" s="50"/>
      <c r="S53" s="50"/>
    </row>
    <row r="54" spans="1:19" x14ac:dyDescent="0.25">
      <c r="B54" s="59"/>
      <c r="C54" s="53"/>
      <c r="D54" s="53"/>
      <c r="E54" s="42"/>
      <c r="F54" s="42"/>
      <c r="G54" s="24"/>
      <c r="H54" s="24"/>
      <c r="K54" s="119" t="s">
        <v>114</v>
      </c>
      <c r="L54" s="115" t="s">
        <v>49</v>
      </c>
      <c r="M54" s="125">
        <v>151.49794935012338</v>
      </c>
      <c r="N54" s="130">
        <v>0.1495537505924219</v>
      </c>
      <c r="O54" s="117" t="str">
        <f>IF(AND(N54&gt;=$R$47,N54&lt;=$S$47),$Q$47,IF(AND(N54&gt;=$R$48,N54&lt;=$S$48),$Q$48,IF(AND(N54&gt;=$R$49,N54&lt;=$S$49),$Q$49,IF(AND(N54&gt;=$R$50,N54&lt;=$S$50),$Q$50,"erreur"))))</f>
        <v>3 pts</v>
      </c>
      <c r="R54" s="50"/>
      <c r="S54" s="50"/>
    </row>
    <row r="55" spans="1:19" x14ac:dyDescent="0.25">
      <c r="B55" s="45" t="s">
        <v>45</v>
      </c>
      <c r="C55" s="53"/>
      <c r="D55" s="77" t="s">
        <v>40</v>
      </c>
      <c r="E55" s="55">
        <v>1</v>
      </c>
      <c r="F55" s="55">
        <v>0</v>
      </c>
      <c r="G55" s="24"/>
      <c r="H55" s="24"/>
      <c r="K55" s="119" t="s">
        <v>115</v>
      </c>
      <c r="L55" s="115" t="s">
        <v>55</v>
      </c>
      <c r="M55" s="125">
        <v>168.7742165669255</v>
      </c>
      <c r="N55" s="116">
        <v>0.16660830855570138</v>
      </c>
      <c r="O55" s="117" t="str">
        <f t="shared" si="0"/>
        <v>2 pts</v>
      </c>
      <c r="R55" s="50"/>
      <c r="S55" s="50"/>
    </row>
    <row r="56" spans="1:19" x14ac:dyDescent="0.25">
      <c r="B56" s="69"/>
      <c r="C56" s="53"/>
      <c r="D56" s="77" t="s">
        <v>38</v>
      </c>
      <c r="E56" s="56">
        <v>2</v>
      </c>
      <c r="F56" s="56">
        <v>0</v>
      </c>
      <c r="G56" s="24"/>
      <c r="H56" s="24"/>
      <c r="K56" s="119" t="s">
        <v>116</v>
      </c>
      <c r="L56" s="115" t="s">
        <v>51</v>
      </c>
      <c r="M56" s="125">
        <v>403.78657214556887</v>
      </c>
      <c r="N56" s="116">
        <v>0.39860471090381921</v>
      </c>
      <c r="O56" s="117" t="str">
        <f t="shared" si="0"/>
        <v>1 pt</v>
      </c>
      <c r="R56" s="50"/>
      <c r="S56" s="50"/>
    </row>
    <row r="57" spans="1:19" x14ac:dyDescent="0.25">
      <c r="B57" s="59"/>
      <c r="C57" s="53"/>
      <c r="D57" s="43"/>
      <c r="E57" s="42"/>
      <c r="F57" s="42"/>
      <c r="K57" s="120"/>
      <c r="L57" s="115" t="s">
        <v>59</v>
      </c>
      <c r="M57" s="125">
        <v>7.875671611902316</v>
      </c>
      <c r="N57" s="116">
        <v>7.7746017886498675E-3</v>
      </c>
      <c r="O57" s="117" t="s">
        <v>103</v>
      </c>
      <c r="R57" s="50"/>
      <c r="S57" s="50"/>
    </row>
    <row r="58" spans="1:19" x14ac:dyDescent="0.25">
      <c r="B58" s="45" t="s">
        <v>44</v>
      </c>
      <c r="C58" s="53"/>
      <c r="D58" s="77" t="s">
        <v>40</v>
      </c>
      <c r="E58" s="55">
        <v>1</v>
      </c>
      <c r="F58" s="55">
        <v>0</v>
      </c>
      <c r="K58" s="29" t="s">
        <v>120</v>
      </c>
    </row>
    <row r="59" spans="1:19" x14ac:dyDescent="0.25">
      <c r="B59" s="70"/>
      <c r="C59" s="53"/>
      <c r="D59" s="77" t="s">
        <v>38</v>
      </c>
      <c r="E59" s="56">
        <v>2</v>
      </c>
      <c r="F59" s="56">
        <v>0</v>
      </c>
    </row>
    <row r="60" spans="1:19" x14ac:dyDescent="0.25">
      <c r="B60" s="59"/>
      <c r="C60" s="53"/>
      <c r="D60" s="53"/>
      <c r="E60" s="42"/>
      <c r="F60" s="42"/>
    </row>
    <row r="61" spans="1:19" x14ac:dyDescent="0.25">
      <c r="B61" s="45" t="s">
        <v>46</v>
      </c>
      <c r="C61" s="53"/>
      <c r="D61" s="77" t="s">
        <v>40</v>
      </c>
      <c r="E61" s="55">
        <v>1</v>
      </c>
      <c r="F61" s="55">
        <v>0</v>
      </c>
    </row>
    <row r="62" spans="1:19" x14ac:dyDescent="0.25">
      <c r="B62" s="70"/>
      <c r="C62" s="53"/>
      <c r="D62" s="77" t="s">
        <v>38</v>
      </c>
      <c r="E62" s="56">
        <v>1</v>
      </c>
      <c r="F62" s="56">
        <v>0</v>
      </c>
    </row>
    <row r="63" spans="1:19" x14ac:dyDescent="0.25">
      <c r="B63" s="59"/>
      <c r="C63" s="53"/>
      <c r="D63" s="53"/>
      <c r="E63" s="42"/>
      <c r="F63" s="42"/>
    </row>
    <row r="64" spans="1:19" x14ac:dyDescent="0.25">
      <c r="B64" s="45" t="s">
        <v>47</v>
      </c>
      <c r="C64" s="53"/>
      <c r="D64" s="77" t="s">
        <v>40</v>
      </c>
      <c r="E64" s="55">
        <v>1</v>
      </c>
      <c r="F64" s="55">
        <v>0</v>
      </c>
    </row>
    <row r="65" spans="2:8" x14ac:dyDescent="0.25">
      <c r="B65" s="70"/>
      <c r="C65" s="53"/>
      <c r="D65" s="77" t="s">
        <v>38</v>
      </c>
      <c r="E65" s="56">
        <v>3</v>
      </c>
      <c r="F65" s="56">
        <v>0</v>
      </c>
    </row>
    <row r="66" spans="2:8" x14ac:dyDescent="0.25">
      <c r="B66" s="59"/>
      <c r="C66" s="53"/>
      <c r="D66" s="53"/>
      <c r="E66" s="42"/>
      <c r="F66" s="42"/>
    </row>
    <row r="67" spans="2:8" x14ac:dyDescent="0.25">
      <c r="B67" s="45" t="s">
        <v>48</v>
      </c>
      <c r="C67" s="53"/>
      <c r="D67" s="77" t="s">
        <v>40</v>
      </c>
      <c r="E67" s="55">
        <v>1</v>
      </c>
      <c r="F67" s="55">
        <v>0</v>
      </c>
      <c r="G67" s="24"/>
      <c r="H67" s="24"/>
    </row>
    <row r="68" spans="2:8" x14ac:dyDescent="0.25">
      <c r="B68" s="70"/>
      <c r="C68" s="53"/>
      <c r="D68" s="77" t="s">
        <v>38</v>
      </c>
      <c r="E68" s="56">
        <v>3</v>
      </c>
      <c r="F68" s="56">
        <v>0</v>
      </c>
      <c r="G68" s="24"/>
      <c r="H68" s="24"/>
    </row>
    <row r="69" spans="2:8" x14ac:dyDescent="0.25">
      <c r="B69" s="59"/>
      <c r="C69" s="53"/>
      <c r="D69" s="53"/>
      <c r="E69" s="42"/>
      <c r="F69" s="42"/>
      <c r="G69" s="24"/>
      <c r="H69" s="24"/>
    </row>
    <row r="70" spans="2:8" x14ac:dyDescent="0.25">
      <c r="B70" s="45" t="s">
        <v>49</v>
      </c>
      <c r="C70" s="53"/>
      <c r="D70" s="77" t="s">
        <v>40</v>
      </c>
      <c r="E70" s="55">
        <v>1</v>
      </c>
      <c r="F70" s="55">
        <v>0</v>
      </c>
      <c r="G70" s="24"/>
      <c r="H70" s="24"/>
    </row>
    <row r="71" spans="2:8" x14ac:dyDescent="0.25">
      <c r="B71" s="70"/>
      <c r="C71" s="53"/>
      <c r="D71" s="77" t="s">
        <v>38</v>
      </c>
      <c r="E71" s="56">
        <v>3</v>
      </c>
      <c r="F71" s="56">
        <v>0</v>
      </c>
      <c r="G71" s="24"/>
      <c r="H71" s="24"/>
    </row>
    <row r="72" spans="2:8" x14ac:dyDescent="0.25">
      <c r="B72" s="59"/>
      <c r="C72" s="53"/>
      <c r="D72" s="53"/>
      <c r="E72" s="42"/>
      <c r="F72" s="42"/>
      <c r="G72" s="24"/>
      <c r="H72" s="24"/>
    </row>
    <row r="73" spans="2:8" x14ac:dyDescent="0.25">
      <c r="B73" s="41" t="s">
        <v>50</v>
      </c>
      <c r="C73" s="53"/>
      <c r="D73" s="77" t="s">
        <v>40</v>
      </c>
      <c r="E73" s="55">
        <v>1</v>
      </c>
      <c r="F73" s="55">
        <v>0</v>
      </c>
      <c r="G73" s="24"/>
      <c r="H73" s="24"/>
    </row>
    <row r="74" spans="2:8" x14ac:dyDescent="0.25">
      <c r="B74" s="70"/>
      <c r="C74" s="53"/>
      <c r="D74" s="77" t="s">
        <v>38</v>
      </c>
      <c r="E74" s="56">
        <v>2</v>
      </c>
      <c r="F74" s="56">
        <v>0</v>
      </c>
      <c r="G74" s="24"/>
      <c r="H74" s="24"/>
    </row>
    <row r="75" spans="2:8" x14ac:dyDescent="0.25">
      <c r="B75" s="59"/>
      <c r="C75" s="53"/>
      <c r="D75" s="53"/>
      <c r="E75" s="42"/>
      <c r="F75" s="42"/>
      <c r="G75" s="24"/>
      <c r="H75" s="24"/>
    </row>
    <row r="76" spans="2:8" x14ac:dyDescent="0.25">
      <c r="B76" s="41" t="s">
        <v>51</v>
      </c>
      <c r="C76" s="53"/>
      <c r="D76" s="77" t="s">
        <v>40</v>
      </c>
      <c r="E76" s="55">
        <v>1</v>
      </c>
      <c r="F76" s="55">
        <v>0</v>
      </c>
      <c r="G76" s="24"/>
      <c r="H76" s="24"/>
    </row>
    <row r="77" spans="2:8" x14ac:dyDescent="0.25">
      <c r="B77" s="70"/>
      <c r="C77" s="53"/>
      <c r="D77" s="77" t="s">
        <v>38</v>
      </c>
      <c r="E77" s="56">
        <v>1</v>
      </c>
      <c r="F77" s="56">
        <v>0</v>
      </c>
    </row>
    <row r="78" spans="2:8" x14ac:dyDescent="0.25">
      <c r="B78" s="59"/>
      <c r="C78" s="53"/>
      <c r="D78" s="53"/>
      <c r="E78" s="42"/>
      <c r="F78" s="42"/>
    </row>
    <row r="79" spans="2:8" x14ac:dyDescent="0.25">
      <c r="B79" s="41" t="s">
        <v>59</v>
      </c>
      <c r="C79" s="53"/>
      <c r="D79" s="77" t="s">
        <v>40</v>
      </c>
      <c r="E79" s="55">
        <v>1</v>
      </c>
      <c r="F79" s="55">
        <v>0</v>
      </c>
    </row>
    <row r="80" spans="2:8" x14ac:dyDescent="0.25">
      <c r="B80" s="62"/>
      <c r="C80" s="63"/>
      <c r="D80" s="77" t="s">
        <v>38</v>
      </c>
      <c r="E80" s="56">
        <v>0</v>
      </c>
      <c r="F80" s="56">
        <v>0</v>
      </c>
    </row>
    <row r="82" spans="1:7" ht="15.6" x14ac:dyDescent="0.25">
      <c r="A82" s="75" t="s">
        <v>63</v>
      </c>
      <c r="B82" s="51"/>
      <c r="C82" s="51"/>
      <c r="D82" s="51"/>
      <c r="E82" s="52"/>
      <c r="F82" s="52"/>
      <c r="G82" s="52"/>
    </row>
    <row r="83" spans="1:7" x14ac:dyDescent="0.25">
      <c r="A83" s="53"/>
      <c r="B83" s="72"/>
      <c r="C83" s="57"/>
      <c r="D83" s="152" t="s">
        <v>31</v>
      </c>
      <c r="E83" s="153"/>
      <c r="F83" s="24"/>
    </row>
    <row r="84" spans="1:7" x14ac:dyDescent="0.25">
      <c r="A84" s="53"/>
      <c r="B84" s="89" t="s">
        <v>65</v>
      </c>
      <c r="C84" s="53"/>
      <c r="D84" s="78">
        <v>0</v>
      </c>
      <c r="E84" s="73">
        <v>5</v>
      </c>
      <c r="F84" s="24"/>
    </row>
    <row r="85" spans="1:7" x14ac:dyDescent="0.25">
      <c r="A85" s="53"/>
      <c r="B85" s="89" t="s">
        <v>68</v>
      </c>
      <c r="C85" s="53"/>
      <c r="D85" s="78">
        <v>6</v>
      </c>
      <c r="E85" s="73">
        <v>12</v>
      </c>
      <c r="F85" s="24"/>
    </row>
    <row r="86" spans="1:7" x14ac:dyDescent="0.25">
      <c r="A86" s="53"/>
      <c r="B86" s="90" t="s">
        <v>64</v>
      </c>
      <c r="C86" s="63"/>
      <c r="D86" s="79">
        <v>13</v>
      </c>
      <c r="E86" s="74">
        <v>18</v>
      </c>
    </row>
    <row r="87" spans="1:7" x14ac:dyDescent="0.25">
      <c r="A87" s="53"/>
      <c r="B87" s="24"/>
      <c r="C87" s="24"/>
      <c r="D87" s="24"/>
      <c r="E87" s="24"/>
    </row>
    <row r="88" spans="1:7" x14ac:dyDescent="0.25">
      <c r="A88" s="53"/>
      <c r="B88" s="24"/>
      <c r="C88" s="24"/>
      <c r="D88" s="24"/>
      <c r="E88" s="24"/>
    </row>
    <row r="89" spans="1:7" x14ac:dyDescent="0.25">
      <c r="B89" s="24"/>
      <c r="C89" s="24"/>
      <c r="D89" s="24"/>
      <c r="E89" s="24"/>
    </row>
    <row r="90" spans="1:7" ht="15.6" x14ac:dyDescent="0.25">
      <c r="A90" s="107" t="s">
        <v>74</v>
      </c>
    </row>
    <row r="91" spans="1:7" ht="15.6" x14ac:dyDescent="0.3">
      <c r="A91" s="108" t="s">
        <v>75</v>
      </c>
    </row>
    <row r="92" spans="1:7" ht="16.8" x14ac:dyDescent="0.3">
      <c r="A92" s="121" t="s">
        <v>76</v>
      </c>
    </row>
    <row r="93" spans="1:7" ht="16.8" x14ac:dyDescent="0.3">
      <c r="A93" s="121" t="s">
        <v>77</v>
      </c>
    </row>
    <row r="94" spans="1:7" ht="16.8" x14ac:dyDescent="0.3">
      <c r="A94" s="121" t="s">
        <v>90</v>
      </c>
    </row>
    <row r="95" spans="1:7" ht="16.8" x14ac:dyDescent="0.3">
      <c r="A95" s="121" t="s">
        <v>91</v>
      </c>
    </row>
    <row r="96" spans="1:7" ht="16.8" x14ac:dyDescent="0.3">
      <c r="A96" s="121" t="s">
        <v>92</v>
      </c>
    </row>
    <row r="97" spans="1:1" ht="16.8" x14ac:dyDescent="0.3">
      <c r="A97" s="121" t="s">
        <v>93</v>
      </c>
    </row>
    <row r="98" spans="1:1" ht="16.8" x14ac:dyDescent="0.3">
      <c r="A98" s="121" t="s">
        <v>94</v>
      </c>
    </row>
    <row r="99" spans="1:1" ht="16.8" x14ac:dyDescent="0.3">
      <c r="A99" s="121" t="s">
        <v>95</v>
      </c>
    </row>
    <row r="100" spans="1:1" ht="16.8" x14ac:dyDescent="0.3">
      <c r="A100" s="121" t="s">
        <v>96</v>
      </c>
    </row>
    <row r="101" spans="1:1" ht="16.8" x14ac:dyDescent="0.3">
      <c r="A101" s="121" t="s">
        <v>97</v>
      </c>
    </row>
    <row r="102" spans="1:1" ht="16.8" x14ac:dyDescent="0.25">
      <c r="A102" s="122" t="s">
        <v>98</v>
      </c>
    </row>
    <row r="103" spans="1:1" ht="16.8" x14ac:dyDescent="0.3">
      <c r="A103" s="109" t="s">
        <v>4</v>
      </c>
    </row>
    <row r="104" spans="1:1" ht="16.8" x14ac:dyDescent="0.3">
      <c r="A104" s="121" t="s">
        <v>78</v>
      </c>
    </row>
    <row r="105" spans="1:1" ht="16.8" x14ac:dyDescent="0.3">
      <c r="A105" s="121" t="s">
        <v>79</v>
      </c>
    </row>
    <row r="106" spans="1:1" ht="16.8" x14ac:dyDescent="0.3">
      <c r="A106" s="121" t="s">
        <v>80</v>
      </c>
    </row>
    <row r="107" spans="1:1" ht="16.8" x14ac:dyDescent="0.3">
      <c r="A107" s="121" t="s">
        <v>81</v>
      </c>
    </row>
    <row r="108" spans="1:1" ht="16.8" x14ac:dyDescent="0.3">
      <c r="A108" s="121" t="s">
        <v>82</v>
      </c>
    </row>
    <row r="109" spans="1:1" ht="16.8" x14ac:dyDescent="0.3">
      <c r="A109" s="121" t="s">
        <v>83</v>
      </c>
    </row>
    <row r="110" spans="1:1" ht="16.8" x14ac:dyDescent="0.3">
      <c r="A110" s="121" t="s">
        <v>84</v>
      </c>
    </row>
    <row r="111" spans="1:1" ht="16.8" x14ac:dyDescent="0.3">
      <c r="A111" s="121" t="s">
        <v>85</v>
      </c>
    </row>
    <row r="112" spans="1:1" ht="16.8" x14ac:dyDescent="0.3">
      <c r="A112" s="121" t="s">
        <v>86</v>
      </c>
    </row>
    <row r="113" spans="1:1" ht="16.8" x14ac:dyDescent="0.3">
      <c r="A113" s="121" t="s">
        <v>5</v>
      </c>
    </row>
    <row r="114" spans="1:1" ht="16.8" x14ac:dyDescent="0.3">
      <c r="A114" s="121" t="s">
        <v>87</v>
      </c>
    </row>
    <row r="115" spans="1:1" ht="16.8" x14ac:dyDescent="0.3">
      <c r="A115" s="121" t="s">
        <v>88</v>
      </c>
    </row>
    <row r="116" spans="1:1" ht="16.8" x14ac:dyDescent="0.3">
      <c r="A116" s="121" t="s">
        <v>89</v>
      </c>
    </row>
  </sheetData>
  <mergeCells count="4">
    <mergeCell ref="D34:E34"/>
    <mergeCell ref="F34:G34"/>
    <mergeCell ref="D83:E83"/>
    <mergeCell ref="H44:J44"/>
  </mergeCells>
  <dataValidations count="1">
    <dataValidation errorStyle="information" sqref="A13 C13 A3 E24:I28 B1:C3 C4:D5 D6 D32:J33 A44:C44 B14:C33 A33 B43:H43 E49:F50 E45:F47 E79:F81 D8:D31 B4 B6:C12 E11:J13 E8:I9 E4:I6 E14:I16 E18:I19 E21:I22 E30:I31 I57:J1048576 G57:H66 B45:D81 E70:F71 E52:F53 E61:F62 E55:F59 E67:F68 E64:F65 E76:F77 E73:F74 H77:H1048576 G77:G81 G83:G1048576 A82:G82 F86:F1048576 B90:E1048576 A90 H44"/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Algorithme DGE-FR NUM</vt:lpstr>
      <vt:lpstr>Seuils notations</vt:lpstr>
    </vt:vector>
  </TitlesOfParts>
  <Company>The Boston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Goudet, Bertille</dc:creator>
  <cp:lastModifiedBy>Mouvet, Rodolphe</cp:lastModifiedBy>
  <dcterms:created xsi:type="dcterms:W3CDTF">2020-02-25T13:44:00Z</dcterms:created>
  <dcterms:modified xsi:type="dcterms:W3CDTF">2020-03-03T17:18:44Z</dcterms:modified>
</cp:coreProperties>
</file>